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7100" windowHeight="5370" activeTab="1"/>
  </bookViews>
  <sheets>
    <sheet name="KFS (Variable)" sheetId="1" r:id="rId1"/>
    <sheet name="KFS (Fixed)" sheetId="2" r:id="rId2"/>
    <sheet name="Var Calcs" sheetId="3" state="veryHidden" r:id="rId3"/>
    <sheet name="Fixed Calcs" sheetId="4" state="veryHidden" r:id="rId4"/>
    <sheet name="Product Data" sheetId="5" state="veryHidden" r:id="rId5"/>
  </sheets>
  <externalReferences>
    <externalReference r:id="rId8"/>
    <externalReference r:id="rId9"/>
  </externalReferences>
  <definedNames>
    <definedName name="CFixedrateproducts">'Product Data'!$L$11:$Z$11</definedName>
    <definedName name="ChoiceFixedRateProducts">'Product Data'!$L$11:$Z$11</definedName>
    <definedName name="ChoiceLend_Performance_Plus___200k_1_Year_Fixed_Standard_LVR__75">'Fixed Calcs'!$I$28:$I$58</definedName>
    <definedName name="ChoiceLend_Performance_Plus___200k_2_Year_Fixed_Standard_LVR_75_90">'KFS (Fixed)'!$F$12:$J$12</definedName>
    <definedName name="ChoiceLend_Performance_Plus___200k_4_Year_Fixed_Standard_LVR__75">'KFS (Fixed)'!$F$12:$J$12</definedName>
    <definedName name="ChoiceLend_Performance_Plus___200k_Variable_Standard_LVR_75">'Product Data'!$D$11:$Z$11</definedName>
    <definedName name="ChoiceLendvariableproducts">'Product Data'!$I$11:$J$11</definedName>
    <definedName name="FixedProducts" localSheetId="1">'Fixed Calcs'!$I$28:$I$62</definedName>
    <definedName name="FixedProducts">'Fixed Calcs'!$I$28:$I$44</definedName>
    <definedName name="FixedrateProducts">'Product Data'!$L$11:$U$11</definedName>
    <definedName name="FixedRateProducts2">'Product Data'!$L$11:$U$11</definedName>
    <definedName name="_xlnm.Print_Area" localSheetId="3">'Fixed Calcs'!$2:$133</definedName>
    <definedName name="_xlnm.Print_Area" localSheetId="1">'KFS (Fixed)'!$B$2:$J$116</definedName>
    <definedName name="_xlnm.Print_Area" localSheetId="0">'KFS (Variable)'!$B$3:$H$109</definedName>
    <definedName name="_xlnm.Print_Area" localSheetId="2">'Var Calcs'!$2:$133</definedName>
    <definedName name="Ref_Tab">'[1]Reference'!$A$2:$I$165</definedName>
    <definedName name="Ref_Tab_Product">'[1]Reference'!$A$2:$A$165</definedName>
    <definedName name="VariableProducts">'Var Calcs'!$I$31:$I$36</definedName>
    <definedName name="Z_DCDA8B47_DE9A_4FC7_9100_D1C329038728_.wvu.PrintArea" localSheetId="1" hidden="1">'KFS (Fixed)'!$B:$J</definedName>
    <definedName name="Z_DCDA8B47_DE9A_4FC7_9100_D1C329038728_.wvu.PrintArea" localSheetId="0" hidden="1">'KFS (Variable)'!$B:$G</definedName>
  </definedNames>
  <calcPr fullCalcOnLoad="1"/>
</workbook>
</file>

<file path=xl/comments1.xml><?xml version="1.0" encoding="utf-8"?>
<comments xmlns="http://schemas.openxmlformats.org/spreadsheetml/2006/main">
  <authors>
    <author>p644754</author>
  </authors>
  <commentList>
    <comment ref="D12" authorId="0">
      <text>
        <r>
          <rPr>
            <b/>
            <sz val="8"/>
            <rFont val="Tahoma"/>
            <family val="2"/>
          </rPr>
          <t>Please insert loan amount. Min. Loan Value is $0, Max. Loan Value that can be entered  is $3M</t>
        </r>
      </text>
    </comment>
  </commentList>
</comments>
</file>

<file path=xl/comments2.xml><?xml version="1.0" encoding="utf-8"?>
<comments xmlns="http://schemas.openxmlformats.org/spreadsheetml/2006/main">
  <authors>
    <author>p644754</author>
  </authors>
  <commentList>
    <comment ref="E9" authorId="0">
      <text>
        <r>
          <rPr>
            <b/>
            <sz val="8"/>
            <rFont val="Tahoma"/>
            <family val="2"/>
          </rPr>
          <t>Please insert loan amount. Min. Loan Value is $0, Max. Loan Value that can be entered  is $3M in whole dollar amounts</t>
        </r>
      </text>
    </comment>
  </commentList>
</comments>
</file>

<file path=xl/sharedStrings.xml><?xml version="1.0" encoding="utf-8"?>
<sst xmlns="http://schemas.openxmlformats.org/spreadsheetml/2006/main" count="632" uniqueCount="261">
  <si>
    <t>What happens if interest rates increase?</t>
  </si>
  <si>
    <t>Date produced:</t>
  </si>
  <si>
    <t>Loan Amount</t>
  </si>
  <si>
    <t xml:space="preserve">   per $1 of original loan</t>
  </si>
  <si>
    <t>HOW DOES THIS HOME LOAN COMPARE?</t>
  </si>
  <si>
    <t>KEY FACTS ABOUT THIS HOME LOAN</t>
  </si>
  <si>
    <t>Description of this home loan</t>
  </si>
  <si>
    <t>How can I repay my loan faster?</t>
  </si>
  <si>
    <t>Interest type</t>
  </si>
  <si>
    <t xml:space="preserve">Term of the home loan: </t>
  </si>
  <si>
    <t>Loan amount:</t>
  </si>
  <si>
    <t>Interest type:</t>
  </si>
  <si>
    <t>This means you will pay back</t>
  </si>
  <si>
    <t>What you have told us</t>
  </si>
  <si>
    <t>Establishment fees</t>
  </si>
  <si>
    <t xml:space="preserve">There may be circumstances in which other fees are payable. Fees applicable to the loan you apply for will be shown in the loan contract. </t>
  </si>
  <si>
    <t>Altering the frequency of repayments may also help repay the loan faster.</t>
  </si>
  <si>
    <t>How to find the best deal for you</t>
  </si>
  <si>
    <t>Monthly</t>
  </si>
  <si>
    <t xml:space="preserve"> </t>
  </si>
  <si>
    <t>Lender and Product name</t>
  </si>
  <si>
    <t>Repayment method</t>
  </si>
  <si>
    <t>Repayment frequency</t>
  </si>
  <si>
    <t>Interest rate</t>
  </si>
  <si>
    <t xml:space="preserve">To obtain the best deal for you, it is important to shop around and compare interest rates, fees and features before  </t>
  </si>
  <si>
    <t xml:space="preserve">you apply for a home loan. Choosing the right home loan can save you money. For more information about </t>
  </si>
  <si>
    <t>(interest rate including fees)</t>
  </si>
  <si>
    <t xml:space="preserve">Personalised comparison rate  </t>
  </si>
  <si>
    <t>Other loan set-up fees, such as valuation fees and lender's mortgage insurance, and Government charges, such as registration fees and</t>
  </si>
  <si>
    <t>Repayment Frequency</t>
  </si>
  <si>
    <t>Product Name</t>
  </si>
  <si>
    <r>
      <t xml:space="preserve">how to get the best deal on your home loan visit the ASIC consumer website at </t>
    </r>
    <r>
      <rPr>
        <b/>
        <sz val="12"/>
        <rFont val="Arial"/>
        <family val="2"/>
      </rPr>
      <t>www.moneysmart.gov.au</t>
    </r>
  </si>
  <si>
    <t>for every $1 borrowed</t>
  </si>
  <si>
    <t xml:space="preserve">Additional fees may be payable if you choose to repay your fixed rate home loan early. </t>
  </si>
  <si>
    <t>Term of Home Loan</t>
  </si>
  <si>
    <t>stamp duty on property  transfer, have not been included. These will be determined upon application.</t>
  </si>
  <si>
    <t>Variable Rate</t>
  </si>
  <si>
    <t>Fixed Rate</t>
  </si>
  <si>
    <t>Fixed Rate Term</t>
  </si>
  <si>
    <t>Principal and Interest</t>
  </si>
  <si>
    <t>What happens at the end of the fixed rate period?</t>
  </si>
  <si>
    <t xml:space="preserve">based on the current variable interest rate stated in this Key Fact Sheet. </t>
  </si>
  <si>
    <t>FURTHER INFORMATION ABOUT THIS KEY FACTS SHEET</t>
  </si>
  <si>
    <t>Which home loan is right for you?</t>
  </si>
  <si>
    <t>Some features you may wish to consider include:</t>
  </si>
  <si>
    <t>But compare the costs and benefits of these features before you agree to them.</t>
  </si>
  <si>
    <t>Where can I find out more about this loan?</t>
  </si>
  <si>
    <t>What is the personalised comparison rate?</t>
  </si>
  <si>
    <t>•       ability to make extra repayments;</t>
  </si>
  <si>
    <t>•       an offset account;</t>
  </si>
  <si>
    <t>•       a redraw facility; and</t>
  </si>
  <si>
    <t>•       linked credit card and savings accounts.</t>
  </si>
  <si>
    <t>stamp duty on property transfer, have not been included. These will be determined upon application.</t>
  </si>
  <si>
    <t>Given the wide range of loans on offer –  with different interest rates, product features and fees - it pays to shop around</t>
  </si>
  <si>
    <t xml:space="preserve">When choosing a home loan, it’s important to work out what you want from your loan and how much it will cost you. </t>
  </si>
  <si>
    <t xml:space="preserve"> www.moneysmart.gov.au.</t>
  </si>
  <si>
    <t xml:space="preserve">For more information on choosing the right home loan for you, you may also wish to visit the ASIC consumer website at </t>
  </si>
  <si>
    <t xml:space="preserve">Key Facts Sheets contain information presented in the same way to help you compare and select the most appropriate </t>
  </si>
  <si>
    <t xml:space="preserve">home loan for you. You should request Key Facts Sheets when shopping around for a home loan to help you find the </t>
  </si>
  <si>
    <t>home loan that is right for you.</t>
  </si>
  <si>
    <t>This loan does not allow you to make additional repayments to pay off your home loan faster.</t>
  </si>
  <si>
    <t>Lender and Product name:</t>
  </si>
  <si>
    <t>Ongoing fees</t>
  </si>
  <si>
    <t>Repayment per month (including ongoing fees)</t>
  </si>
  <si>
    <t>Repayment per year (including ongoing fees)</t>
  </si>
  <si>
    <t>•       ability to split your loan between fixed and variable interest rates;</t>
  </si>
  <si>
    <t>You should also be aware:</t>
  </si>
  <si>
    <t xml:space="preserve"> - the interest rates and fees and charges are those that apply as at the date of production of the Key Facts Sheet.</t>
  </si>
  <si>
    <t>Total amount to be paid back (including the loan amount and fees)</t>
  </si>
  <si>
    <t>Honeymoon Variable Rate</t>
  </si>
  <si>
    <t>Fees</t>
  </si>
  <si>
    <t>Years</t>
  </si>
  <si>
    <t>Months</t>
  </si>
  <si>
    <r>
      <rPr>
        <b/>
        <sz val="14"/>
        <rFont val="Arial Narrow"/>
        <family val="2"/>
      </rPr>
      <t>THIS IS NOT AN OFFER OF CREDIT</t>
    </r>
    <r>
      <rPr>
        <sz val="14"/>
        <rFont val="Arial Narrow"/>
        <family val="2"/>
      </rPr>
      <t xml:space="preserve">. This Key Facts Sheet is provided to help you compare this home loan with the  </t>
    </r>
  </si>
  <si>
    <t>home loans of other lenders.</t>
  </si>
  <si>
    <r>
      <rPr>
        <b/>
        <sz val="14"/>
        <rFont val="Arial Narrow"/>
        <family val="2"/>
      </rPr>
      <t>THIS IS NOT AN OFFER OF CREDIT</t>
    </r>
    <r>
      <rPr>
        <sz val="14"/>
        <rFont val="Arial Narrow"/>
        <family val="2"/>
      </rPr>
      <t>. This Key Facts Sheet is provided to help you compare this home loan with the</t>
    </r>
  </si>
  <si>
    <t>Month</t>
  </si>
  <si>
    <t>Rate</t>
  </si>
  <si>
    <t>Repayment</t>
  </si>
  <si>
    <t>Balance</t>
  </si>
  <si>
    <t>Net Cash Flow</t>
  </si>
  <si>
    <t>from user input</t>
  </si>
  <si>
    <t>P&amp;I or Interest Only</t>
  </si>
  <si>
    <t>1st Interest Rate</t>
  </si>
  <si>
    <t>calculated</t>
  </si>
  <si>
    <t>Principal @end of 1st Period</t>
  </si>
  <si>
    <t>Total Amount to be paid back</t>
  </si>
  <si>
    <t>Check</t>
  </si>
  <si>
    <t>Note: the monthly schedule below is only required for the comparison rate calc</t>
  </si>
  <si>
    <t>If repayments increased by $200 per month</t>
  </si>
  <si>
    <t>Loan term</t>
  </si>
  <si>
    <t>Establishment Fee</t>
  </si>
  <si>
    <t>Annual fees</t>
  </si>
  <si>
    <t>Monthly  fees</t>
  </si>
  <si>
    <t>1st Term</t>
  </si>
  <si>
    <t>1st Term capped at input term</t>
  </si>
  <si>
    <t>1st Term Monthly Payment</t>
  </si>
  <si>
    <t>Total Loan Term (years)</t>
  </si>
  <si>
    <t>Principal @end of 1st Term</t>
  </si>
  <si>
    <t>2nd Term</t>
  </si>
  <si>
    <t>2nd Term Interest Rate</t>
  </si>
  <si>
    <t>2nd Term Monthly Repayments</t>
  </si>
  <si>
    <t>1st Term Scheduled Repayments per mth (inc fees)</t>
  </si>
  <si>
    <t>2nd Term Scheduled Repayments per mth (inc fees)</t>
  </si>
  <si>
    <t>2nd Term Scheduled Repayments per year (inc fees)</t>
  </si>
  <si>
    <t>Comparison Rate</t>
  </si>
  <si>
    <t>Monthly rpymt increase if interest rate increases  by 1%</t>
  </si>
  <si>
    <t>1st Term Scheduled Repayments per year (inc fees)</t>
  </si>
  <si>
    <t>Interest Rate Type</t>
  </si>
  <si>
    <t>Discount Variable Rate</t>
  </si>
  <si>
    <t xml:space="preserve">Total   </t>
  </si>
  <si>
    <t>Difference rpymt</t>
  </si>
  <si>
    <t>Term (years)</t>
  </si>
  <si>
    <t>(years)</t>
  </si>
  <si>
    <t>Drop down values</t>
  </si>
  <si>
    <t>Column1</t>
  </si>
  <si>
    <t>Column2</t>
  </si>
  <si>
    <t>Conversion</t>
  </si>
  <si>
    <t>Estimated cost of this home loan</t>
  </si>
  <si>
    <t xml:space="preserve">further fixed rate is not entered into, the rate will convert to the applicable variable interest rate. Under the current variable  </t>
  </si>
  <si>
    <t xml:space="preserve">At the end of the fixed rate period you may be able to fix the rate at a new fixed interest rate for a further period.  If a  </t>
  </si>
  <si>
    <t>situation and result in savings over the life of the loan.</t>
  </si>
  <si>
    <t xml:space="preserve">to find the loan that fits your needs and circumstances. Some loans offer features that may be appropriate for your  </t>
  </si>
  <si>
    <t>whether you are eligible for this loan.</t>
  </si>
  <si>
    <t xml:space="preserve">this Key Facts Sheet. You will need to apply for the loan and meet our lending criteria before we can determine  </t>
  </si>
  <si>
    <t xml:space="preserve">This Key Facts Sheet is not an offer of credit. The lender is not obliged to provide you with the home loan described in  </t>
  </si>
  <si>
    <t xml:space="preserve">      (for example, late payment fees if you do not make repayments on time).</t>
  </si>
  <si>
    <t xml:space="preserve"> - the amount required to be paid does not include fees which are dependent on events that may not occur </t>
  </si>
  <si>
    <t xml:space="preserve">     change and if a different loan type, loan term or loan amount is used.</t>
  </si>
  <si>
    <t xml:space="preserve"> - the amount of the repayments shown in this Key Facts Sheets will change if interest rates, fees and charges  </t>
  </si>
  <si>
    <t xml:space="preserve">account known fees and charges that will apply (other than government fees, charges or duties) by building those costs  </t>
  </si>
  <si>
    <t xml:space="preserve">The personalised comparison rate helps you understand what the total cost of your home loan might be, taking into  </t>
  </si>
  <si>
    <t>of interest you could pay on the life of the loan.</t>
  </si>
  <si>
    <t xml:space="preserve">into the interest rate. It also helps you understand the impact of fixed or introductory rates of interest on the total amount  </t>
  </si>
  <si>
    <t>If want more information on the terms used in this document, or about this home loan, please contact us on</t>
  </si>
  <si>
    <t>&lt;$200k</t>
  </si>
  <si>
    <t>Product data file - to be uploaded when interest rates change (probably by Pricing)</t>
  </si>
  <si>
    <t>Effective Date</t>
  </si>
  <si>
    <t>Brand</t>
  </si>
  <si>
    <t>Product name</t>
  </si>
  <si>
    <t>Total Lending</t>
  </si>
  <si>
    <t>n/a</t>
  </si>
  <si>
    <t>Interest Type</t>
  </si>
  <si>
    <t>Variable</t>
  </si>
  <si>
    <t>1 Year Fixed</t>
  </si>
  <si>
    <t>2 Year Fixed</t>
  </si>
  <si>
    <t>3 Year Fixed</t>
  </si>
  <si>
    <t>4 Year Fixed</t>
  </si>
  <si>
    <t>5 Year Fixed</t>
  </si>
  <si>
    <t>LVR Band</t>
  </si>
  <si>
    <t>LVR&gt;90%</t>
  </si>
  <si>
    <t>Product Name in KFS</t>
  </si>
  <si>
    <t>Initial Interest Rate</t>
  </si>
  <si>
    <t>Initial Term</t>
  </si>
  <si>
    <t>2nd Interest Rate</t>
  </si>
  <si>
    <t>Application Fee</t>
  </si>
  <si>
    <t>Monthly Service Fee</t>
  </si>
  <si>
    <t>hard coded</t>
  </si>
  <si>
    <t>Monthly (other repayment options are available)</t>
  </si>
  <si>
    <t>LVR &gt;90%</t>
  </si>
  <si>
    <t xml:space="preserve">repayment by $200 a month to </t>
  </si>
  <si>
    <t xml:space="preserve">This loan allows you to make additional repayments to pay off your home loan faster. If you increased your monthly  </t>
  </si>
  <si>
    <t>for your situation and result in savings over the life of the loan.</t>
  </si>
  <si>
    <t xml:space="preserve">around to find the loan that fits your needs and circumstances. Some loans offer features that may be appropriate  </t>
  </si>
  <si>
    <t xml:space="preserve">Given the wide range of loans on offer –  with different interest rates, product features and fees - it pays to shop  </t>
  </si>
  <si>
    <t>For more information on choosing the right home loan for you, you may also wish to visit the ASIC consumer</t>
  </si>
  <si>
    <t>website at www.moneysmart.gov.au.</t>
  </si>
  <si>
    <t>from Product Data</t>
  </si>
  <si>
    <t>This is a fixed rate loan. Your repayments will not change during the fixed rate period. After the fixed rate period, if the variable</t>
  </si>
  <si>
    <t>interest rate was to increase by 1% per annum, from the current variable interest rate of</t>
  </si>
  <si>
    <t xml:space="preserve">your monthly repayments </t>
  </si>
  <si>
    <t xml:space="preserve">would increase by around </t>
  </si>
  <si>
    <t>would increase by around</t>
  </si>
  <si>
    <t xml:space="preserve">This is a variable rate loan. If your interest rate was to increase by 1% per annum, your monthly repayment  </t>
  </si>
  <si>
    <t>Discharge Fee</t>
  </si>
  <si>
    <t>Loan Processing Fee</t>
  </si>
  <si>
    <t>ChoiceLend Performance Plus ≥$500k Variable Standard LVR &gt;90%</t>
  </si>
  <si>
    <t xml:space="preserve">LVR&lt;=80% </t>
  </si>
  <si>
    <t>ChoiceLend Performance Plus ≥$500k Variable Standard LVR 80-90%</t>
  </si>
  <si>
    <t xml:space="preserve">LVR &gt;90% </t>
  </si>
  <si>
    <t>&gt;$200-$499k</t>
  </si>
  <si>
    <t>ChoiceLend Performance Plus &gt;$200-$499k Variable Standard LVR&lt;=80%</t>
  </si>
  <si>
    <t>ChoiceLend Performance Plus &gt;$200-$499k Variable Standard LVR 80-90%</t>
  </si>
  <si>
    <t>ChoiceLend Performance Plus &gt;$200-$499k Variable Standard LVR &gt;90%</t>
  </si>
  <si>
    <t xml:space="preserve">ChoiceLend Performance Plus &lt;$200k Variable Standard LVR&lt;=80% </t>
  </si>
  <si>
    <t xml:space="preserve">ChoiceLend Performance Plus &lt;$200k Variable Standard LVR 80-90% </t>
  </si>
  <si>
    <t>ChoiceLend Performance Plus &lt;$200K Variable Standard LVR&gt;90%</t>
  </si>
  <si>
    <r>
      <t xml:space="preserve">ChoiceLend Performance Plus </t>
    </r>
    <r>
      <rPr>
        <sz val="8"/>
        <color indexed="62"/>
        <rFont val="Calibri"/>
        <family val="2"/>
      </rPr>
      <t>≥</t>
    </r>
    <r>
      <rPr>
        <sz val="8"/>
        <color indexed="62"/>
        <rFont val="Arial"/>
        <family val="2"/>
      </rPr>
      <t>$500k Variable Standard LVR&lt;=80%</t>
    </r>
  </si>
  <si>
    <t xml:space="preserve">PLAN Lending Performance Plus &gt;$200-$499k 1 Year Fixed Standard LVR&lt;=80% </t>
  </si>
  <si>
    <t xml:space="preserve">PLAN Lending Performance Plus &gt;$200-$499k 2 Year Fixed Standard LVR&lt;=80% </t>
  </si>
  <si>
    <t xml:space="preserve">PLAN Lending Performance Plus &gt;$200-$499k 3 Year Fixed Standard LVR&lt;=80% </t>
  </si>
  <si>
    <t xml:space="preserve">PLAN Lending Performance Plus &gt;$200-$499k 4 Year Fixed Standard LVR&lt;=80% </t>
  </si>
  <si>
    <t xml:space="preserve">PLAN Lending Performance Plus &gt;$200-$499k 5 Year Fixed Standard LVR&lt;=80% </t>
  </si>
  <si>
    <t xml:space="preserve">PLAN Lending Performance Plus &gt;$200-$499k 1 Year Fixed Standard LVR 80-90% </t>
  </si>
  <si>
    <t xml:space="preserve">PLAN Lending Performance Plus &gt;$200-$499k 2 Year Fixed Standard LVR 80-90% </t>
  </si>
  <si>
    <t xml:space="preserve">PLAN Lending Performance Plus &gt;$200-$499k 3 Year Fixed Standard LVR 80-90% </t>
  </si>
  <si>
    <t xml:space="preserve">PLAN Lending Performance Plus &gt;$200-$499k 4 Year Fixed Standard LVR 80-90% </t>
  </si>
  <si>
    <t xml:space="preserve">PLAN Lending Performance Plus &gt;$200-$499k 5 Year Fixed Standard LVR 80-90% </t>
  </si>
  <si>
    <t xml:space="preserve">PLAN Lending Performance Plus &gt;$500k 1 Year Fixed Standard LVR&lt;=80% </t>
  </si>
  <si>
    <t xml:space="preserve">PLAN Lending Performance Plus &gt;$500k 2 Year Fixed Standard LVR&lt;=80% </t>
  </si>
  <si>
    <t xml:space="preserve">PLAN Lending Performance Plus &gt;$500k 3 Year Fixed Standard LVR&lt;=80% </t>
  </si>
  <si>
    <t xml:space="preserve">PLAN Lending Performance Plus &gt;$500k 4 Year Fixed Standard LVR&lt;=80% </t>
  </si>
  <si>
    <t xml:space="preserve">PLAN Lending Performance Plus &gt;$500k 5 Year Fixed Standard LVR&lt;=80% </t>
  </si>
  <si>
    <t xml:space="preserve">PLAN Lending Performance Plus &gt;$500k 1 Year Fixed Standard LVR 80-90% </t>
  </si>
  <si>
    <t xml:space="preserve">PLAN Lending Performance Plus &gt;$500k 2 Year Fixed Standard LVR 80-90% </t>
  </si>
  <si>
    <t xml:space="preserve">PLAN Lending Performance Plus &gt;$500k 3 Year Fixed Standard LVR 75-90% </t>
  </si>
  <si>
    <t xml:space="preserve">PLAN Lending Performance Plus &gt;$500k 4 Year Fixed Standard LVR 75-90% </t>
  </si>
  <si>
    <t xml:space="preserve">PLAN Lending Performance Plus &gt;$500k 5 Year Fixed Standard LVR 75-90% </t>
  </si>
  <si>
    <t xml:space="preserve">PLAN Lending Performance Plus &lt;$200k 1 Year Fixed Standard </t>
  </si>
  <si>
    <t xml:space="preserve">PLAN Lending Performance Plus &lt;$200k 2 Year Fixed Standard  </t>
  </si>
  <si>
    <t xml:space="preserve">PLAN Lending Performance Plus &lt;$200k 3 Year Fixed Standard  </t>
  </si>
  <si>
    <t xml:space="preserve">PLAN Lending Performance Plus &lt;$200k 4 Year Fixed Standard  </t>
  </si>
  <si>
    <t xml:space="preserve">PLAN Lending Performance Plus &lt;$200k 5 Year Fixed Standard  </t>
  </si>
  <si>
    <t>PLAN Lending Performance Plus &gt;$500k 1 Year Fixed Standard LVR&gt;90%</t>
  </si>
  <si>
    <t>PLAN Lending Performance Plus &gt;$500k 2 Year Fixed Standard LVR&gt;90%</t>
  </si>
  <si>
    <t>PLAN Lending Performance Plus &gt;$500k 3 Year Fixed Standard LVR&gt;90%</t>
  </si>
  <si>
    <t>PLAN Lending Performance Plus &gt;$500k 4 Year Fixed Standard LVR&gt;90%</t>
  </si>
  <si>
    <t>PLAN Lending Performance Plus &gt;$500k 5 Year Fixed Standard LVR&gt;90%</t>
  </si>
  <si>
    <t>PLAN Lending Performance Plus  1 Year Fixed Standard LVR&gt;90%</t>
  </si>
  <si>
    <t>PLAN Lending Performance Plus  2 Year Fixed Standard LVR&gt;90%</t>
  </si>
  <si>
    <t>PLAN Lending Performance Plus  3 Year Fixed Standard LVR&gt;90%</t>
  </si>
  <si>
    <t>PLAN Lending Performance Plus  4 Year Fixed Standard LVR&gt;90%</t>
  </si>
  <si>
    <t>PLAN Lending Performance Plus  5 Year Fixed Standard LVR&gt;90%</t>
  </si>
  <si>
    <t>LVR 80%-90%</t>
  </si>
  <si>
    <t xml:space="preserve">LVR 80%-90% </t>
  </si>
  <si>
    <t>You can also obtain a list of all fees applicable to this type of loan from our website at https://www.loanmarket.com.au/loan-market-go</t>
  </si>
  <si>
    <t xml:space="preserve">This Key Facts Sheet is an Australian Government requirement under the National Consumer Credit Protection Act 2009       
</t>
  </si>
  <si>
    <t>Australian Credit Licence Number: 391192</t>
  </si>
  <si>
    <t xml:space="preserve">This Key Facts Sheet is an Australian Government requirement. </t>
  </si>
  <si>
    <t>The Australian Government requires all lenders selling standard home loans to give you a Key Facts Sheet like this one when you ask</t>
  </si>
  <si>
    <t xml:space="preserve"> for one and provide the necessary information. </t>
  </si>
  <si>
    <t>1300 543 558, or visit our website at https://www.loanmarket.com.au/loan-market-go</t>
  </si>
  <si>
    <t>*Comparison rates are based on a loan of $150,000 over a term of 25 years. Comparison rates for fixed rates will be lower for loans greater than $200,000. WARNING: This comparison rate is true only for the examples given and may not include all fees and charges. Different terms, fees or other loan amounts might result in a different comparison rate. Fees and charges apply to all FASTLend products. For variable rate Interest-Only loans, comparison rate is based on a 10 year Interest-Only period.</t>
  </si>
  <si>
    <t>N/A</t>
  </si>
  <si>
    <t>GoEdge</t>
  </si>
  <si>
    <t>AFSH Nominees Pty Ltd ACN 143 937 437 GoEdge</t>
  </si>
  <si>
    <t xml:space="preserve">GoEdge AFSH Nominees Pty Ltd ACN 143 937 437 GoEdge Fixed Rate 4 Year Fixed  LVR&lt;=80% </t>
  </si>
  <si>
    <t xml:space="preserve">Loan Market Go AFSH Nominees Pty Ltd ACN 143 937 437 Loan Market Go &gt;$200-$499k Variable  LVR&lt;=80% </t>
  </si>
  <si>
    <t>Loan Market Go AFSH Nominees Pty Ltd ACN 143 937 437 Loan Market Go &gt;$200-$499k Variable  LVR 80%-90%</t>
  </si>
  <si>
    <t>Loan Market Go AFSH Nominees Pty Ltd ACN 143 937 437 Loan Market Go &gt;$200-$499k Variable  LVR &gt;90%</t>
  </si>
  <si>
    <t xml:space="preserve">Loan Market Go AFSH Nominees Pty Ltd ACN 143 937 437 Loan Market Go &lt;$200k Variable  LVR&lt;=80% </t>
  </si>
  <si>
    <t>Loan Market Go AFSH Nominees Pty Ltd ACN 143 937 437 Loan Market Go &lt;$200k Variable  LVR 80%-90%</t>
  </si>
  <si>
    <t>Loan Market Go AFSH Nominees Pty Ltd ACN 143 937 437 Loan Market Go &lt;$200k Variable  LVR&gt;90%</t>
  </si>
  <si>
    <t xml:space="preserve">Loan Market Go AFSH Nominees Pty Ltd ACN 143 937 437 Loan Market Go  Variable  LVR&lt;=80% </t>
  </si>
  <si>
    <t>Loan Market Go AFSH Nominees Pty Ltd ACN 143 937 437 Loan Market Go  Variable  LVR 80%-90%</t>
  </si>
  <si>
    <t>Loan Market Go AFSH Nominees Pty Ltd ACN 143 937 437 Loan Market Go  Variable  LVR &gt;90%</t>
  </si>
  <si>
    <t xml:space="preserve">Loan Market Go AFSH Nominees Pty Ltd ACN 143 937 437 Loan Market Go Fixed Rate 1 Year Fixed  LVR&lt;=80% </t>
  </si>
  <si>
    <t xml:space="preserve">Loan Market Go AFSH Nominees Pty Ltd ACN 143 937 437 Loan Market Go Fixed Rate 2 Year Fixed  LVR&lt;=80% </t>
  </si>
  <si>
    <t xml:space="preserve">Loan Market Go AFSH Nominees Pty Ltd ACN 143 937 437 Loan Market Go Fixed Rate 3 Year Fixed  LVR&lt;=80% </t>
  </si>
  <si>
    <t xml:space="preserve">Loan Market Go AFSH Nominees Pty Ltd ACN 143 937 437 Loan Market Go Fixed Rate 4 Year Fixed  LVR&lt;=80% </t>
  </si>
  <si>
    <t xml:space="preserve">Loan Market Go AFSH Nominees Pty Ltd ACN 143 937 437 Loan Market Go Fixed Rate 5 Year Fixed  LVR&lt;=80% </t>
  </si>
  <si>
    <t xml:space="preserve">Loan Market Go AFSH Nominees Pty Ltd ACN 143 937 437 Loan Market Go Fixed Rate 1 Year Fixed  LVR 80%-90% </t>
  </si>
  <si>
    <t xml:space="preserve">Loan Market Go AFSH Nominees Pty Ltd ACN 143 937 437 Loan Market Go Fixed Rate 2 Year Fixed  LVR 80%-90% </t>
  </si>
  <si>
    <t xml:space="preserve">Loan Market Go AFSH Nominees Pty Ltd ACN 143 937 437 Loan Market Go Fixed Rate 3 Year Fixed  LVR 80%-90% </t>
  </si>
  <si>
    <t xml:space="preserve">Loan Market Go AFSH Nominees Pty Ltd ACN 143 937 437 Loan Market Go Fixed Rate 4 Year Fixed  LVR 80%-90% </t>
  </si>
  <si>
    <t xml:space="preserve">Loan Market Go AFSH Nominees Pty Ltd ACN 143 937 437 Loan Market Go Fixed Rate 5 Year Fixed  LVR 80%-90% </t>
  </si>
  <si>
    <t xml:space="preserve">Loan Market Go AFSH Nominees Pty Ltd ACN 143 937 437 Loan Market Go Fixed Rate 1 Year Fixed  LVR &gt;90% </t>
  </si>
  <si>
    <t xml:space="preserve">Loan Market Go AFSH Nominees Pty Ltd ACN 143 937 437 Loan Market Go Fixed Rate 2 Year Fixed  LVR &gt;90% </t>
  </si>
  <si>
    <t xml:space="preserve">Loan Market Go AFSH Nominees Pty Ltd ACN 143 937 437 Loan Market Go Fixed Rate 3 Year Fixed  LVR &gt;90% </t>
  </si>
  <si>
    <t xml:space="preserve">Loan Market Go AFSH Nominees Pty Ltd ACN 143 937 437 Loan Market Go Fixed Rate 4 Year Fixed  LVR &gt;90% </t>
  </si>
  <si>
    <t xml:space="preserve">Loan Market Go AFSH Nominees Pty Ltd ACN 143 937 437 Loan Market Go Fixed Rate 5 Year Fixed  LVR &gt;90%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</si>
</sst>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_-* #,##0.0_-;\-* #,##0.0_-;_-* &quot;-&quot;??_-;_-@_-"/>
    <numFmt numFmtId="167" formatCode="&quot;$&quot;#,##0.00"/>
    <numFmt numFmtId="168" formatCode="#,##0\ &quot;years&quot;"/>
    <numFmt numFmtId="169" formatCode="0.00%\ &quot;p.a.&quot;"/>
    <numFmt numFmtId="170" formatCode="d\ mmmm\ yyyy"/>
    <numFmt numFmtId="171" formatCode="d\ mmm\ yy"/>
    <numFmt numFmtId="172" formatCode="[$-C09]dd\-mmm\-yy;@"/>
    <numFmt numFmtId="173" formatCode="#,##0.00_ ;\-#,##0.00\ "/>
    <numFmt numFmtId="174" formatCode="[$-409]h:mm:ss\ AM/PM"/>
    <numFmt numFmtId="175" formatCode="[$-C09]dddd\,\ d\ mmmm\ yyyy"/>
    <numFmt numFmtId="176" formatCode="[$-F400]h:mm:ss\ AM/PM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%\ &quot;per annum&quot;"/>
    <numFmt numFmtId="183" formatCode="#,##0\ &quot;year&quot;"/>
    <numFmt numFmtId="184" formatCode="#,##0.0\ &quot;years&quot;"/>
    <numFmt numFmtId="185" formatCode="#,##0\ &quot;per month&quot;"/>
    <numFmt numFmtId="186" formatCode="&quot;$&quot;#,##0\ &quot;per month&quot;"/>
    <numFmt numFmtId="187" formatCode="&quot;$&quot;#,##0\ &quot;per annum&quot;"/>
    <numFmt numFmtId="188" formatCode="\i\f\ \(&quot;#,##0.0 = 1.0&quot;\,\ \ &quot;year&quot;\,\ &quot;years&quot;\)\ "/>
    <numFmt numFmtId="189" formatCode="&quot;$&quot;#,##0;[Red]&quot;$&quot;#,##0"/>
    <numFmt numFmtId="190" formatCode="#,##0.0\ &quot;year&quot;"/>
    <numFmt numFmtId="191" formatCode="\i\f\ #,##0\=\1\ &quot;year&quot;"/>
    <numFmt numFmtId="192" formatCode="\+#,##0_ ;[Red]\-#,##0\ "/>
    <numFmt numFmtId="193" formatCode="#,##0.00_ ;[Red]\-#,##0.00\ "/>
    <numFmt numFmtId="194" formatCode="#,##0.0"/>
    <numFmt numFmtId="195" formatCode="_-* #,##0_-;\-* #,##0_-;_-* &quot;-&quot;?_-;_-@_-"/>
    <numFmt numFmtId="196" formatCode="_-* #,##0.0_-;\-* #,##0.0_-;_-* &quot;-&quot;?_-;_-@_-"/>
    <numFmt numFmtId="197" formatCode="#,##0_ ;\-#,##0\ "/>
    <numFmt numFmtId="198" formatCode="#,##0\ \ "/>
    <numFmt numFmtId="199" formatCode="0.000%"/>
    <numFmt numFmtId="200" formatCode="0.0000%"/>
    <numFmt numFmtId="201" formatCode="0.00000%"/>
    <numFmt numFmtId="202" formatCode="0.000000%"/>
    <numFmt numFmtId="203" formatCode="0.0000"/>
    <numFmt numFmtId="204" formatCode="#,##0.0000"/>
    <numFmt numFmtId="205" formatCode="&quot;Effective Date: &quot;[$-C09]dddd\,\ d\ mmmm\ yyyy"/>
  </numFmts>
  <fonts count="102"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4"/>
      <name val="Arial Narrow"/>
      <family val="2"/>
    </font>
    <font>
      <i/>
      <sz val="10"/>
      <name val="Arial"/>
      <family val="2"/>
    </font>
    <font>
      <b/>
      <sz val="24"/>
      <color indexed="62"/>
      <name val="Arial Narrow"/>
      <family val="2"/>
    </font>
    <font>
      <sz val="10"/>
      <color indexed="6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21"/>
      <name val="Arial"/>
      <family val="2"/>
    </font>
    <font>
      <u val="single"/>
      <sz val="12"/>
      <color indexed="21"/>
      <name val="Arial"/>
      <family val="2"/>
    </font>
    <font>
      <sz val="8"/>
      <color indexed="9"/>
      <name val="Arial"/>
      <family val="2"/>
    </font>
    <font>
      <b/>
      <sz val="8"/>
      <name val="Tahoma"/>
      <family val="2"/>
    </font>
    <font>
      <sz val="8"/>
      <color indexed="62"/>
      <name val="Arial"/>
      <family val="2"/>
    </font>
    <font>
      <sz val="8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8"/>
      <color indexed="12"/>
      <name val="Arial"/>
      <family val="2"/>
    </font>
    <font>
      <sz val="10"/>
      <color indexed="57"/>
      <name val="Arial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0"/>
      <color indexed="8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2"/>
      <color indexed="62"/>
      <name val="Arial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66FF"/>
      <name val="Arial"/>
      <family val="2"/>
    </font>
    <font>
      <sz val="8"/>
      <color theme="4" tint="-0.24997000396251678"/>
      <name val="Arial"/>
      <family val="2"/>
    </font>
    <font>
      <sz val="8"/>
      <color theme="4"/>
      <name val="Arial"/>
      <family val="2"/>
    </font>
    <font>
      <sz val="10"/>
      <color rgb="FF000000"/>
      <name val="Arial"/>
      <family val="2"/>
    </font>
    <font>
      <b/>
      <sz val="24"/>
      <color theme="3" tint="0.39998000860214233"/>
      <name val="Arial Narrow"/>
      <family val="2"/>
    </font>
    <font>
      <sz val="10"/>
      <color theme="3" tint="0.39998000860214233"/>
      <name val="Arial"/>
      <family val="2"/>
    </font>
    <font>
      <sz val="10"/>
      <color theme="3" tint="-0.24997000396251678"/>
      <name val="Arial"/>
      <family val="2"/>
    </font>
    <font>
      <sz val="10"/>
      <color theme="4" tint="-0.2499700039625167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6" tint="-0.24997000396251678"/>
      <name val="Arial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0"/>
      <color theme="1"/>
      <name val="Arial"/>
      <family val="2"/>
    </font>
    <font>
      <b/>
      <sz val="12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b/>
      <sz val="14"/>
      <color theme="1"/>
      <name val="Arial"/>
      <family val="2"/>
    </font>
    <font>
      <b/>
      <sz val="12"/>
      <color rgb="FF538DD5"/>
      <name val="Arial"/>
      <family val="2"/>
    </font>
    <font>
      <b/>
      <sz val="24"/>
      <color rgb="FF538DD5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AEAEA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-0.2499700039625167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1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64" fontId="2" fillId="0" borderId="0" xfId="44" applyNumberFormat="1" applyFont="1" applyAlignment="1">
      <alignment/>
    </xf>
    <xf numFmtId="164" fontId="2" fillId="0" borderId="0" xfId="44" applyNumberFormat="1" applyFont="1" applyBorder="1" applyAlignment="1">
      <alignment/>
    </xf>
    <xf numFmtId="164" fontId="2" fillId="0" borderId="0" xfId="44" applyNumberFormat="1" applyFont="1" applyBorder="1" applyAlignment="1">
      <alignment horizontal="right"/>
    </xf>
    <xf numFmtId="4" fontId="3" fillId="0" borderId="0" xfId="0" applyNumberFormat="1" applyFont="1" applyFill="1" applyAlignment="1">
      <alignment/>
    </xf>
    <xf numFmtId="8" fontId="2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horizontal="right"/>
    </xf>
    <xf numFmtId="195" fontId="20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4" fontId="2" fillId="33" borderId="0" xfId="44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75" fillId="0" borderId="0" xfId="0" applyNumberFormat="1" applyFont="1" applyAlignment="1">
      <alignment/>
    </xf>
    <xf numFmtId="0" fontId="75" fillId="0" borderId="0" xfId="0" applyNumberFormat="1" applyFont="1" applyFill="1" applyAlignment="1">
      <alignment/>
    </xf>
    <xf numFmtId="0" fontId="76" fillId="0" borderId="0" xfId="0" applyNumberFormat="1" applyFont="1" applyAlignment="1">
      <alignment vertical="top"/>
    </xf>
    <xf numFmtId="0" fontId="76" fillId="0" borderId="0" xfId="0" applyNumberFormat="1" applyFont="1" applyAlignment="1">
      <alignment/>
    </xf>
    <xf numFmtId="0" fontId="76" fillId="0" borderId="0" xfId="0" applyNumberFormat="1" applyFont="1" applyFill="1" applyAlignment="1">
      <alignment/>
    </xf>
    <xf numFmtId="0" fontId="76" fillId="33" borderId="0" xfId="44" applyNumberFormat="1" applyFont="1" applyFill="1" applyAlignment="1">
      <alignment/>
    </xf>
    <xf numFmtId="0" fontId="76" fillId="33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77" fillId="0" borderId="0" xfId="0" applyNumberFormat="1" applyFont="1" applyAlignment="1">
      <alignment/>
    </xf>
    <xf numFmtId="0" fontId="77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61" applyFont="1" applyFill="1" applyAlignment="1" applyProtection="1">
      <alignment horizontal="left"/>
      <protection/>
    </xf>
    <xf numFmtId="0" fontId="19" fillId="33" borderId="0" xfId="61" applyFont="1" applyFill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79" fillId="33" borderId="0" xfId="0" applyFont="1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168" fontId="12" fillId="34" borderId="0" xfId="0" applyNumberFormat="1" applyFont="1" applyFill="1" applyBorder="1" applyAlignment="1" applyProtection="1">
      <alignment horizontal="left"/>
      <protection/>
    </xf>
    <xf numFmtId="6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79" fillId="34" borderId="0" xfId="0" applyFont="1" applyFill="1" applyBorder="1" applyAlignment="1" applyProtection="1">
      <alignment/>
      <protection/>
    </xf>
    <xf numFmtId="0" fontId="81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/>
      <protection/>
    </xf>
    <xf numFmtId="6" fontId="11" fillId="34" borderId="11" xfId="0" applyNumberFormat="1" applyFont="1" applyFill="1" applyBorder="1" applyAlignment="1" applyProtection="1">
      <alignment horizontal="left"/>
      <protection/>
    </xf>
    <xf numFmtId="6" fontId="11" fillId="34" borderId="11" xfId="0" applyNumberFormat="1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6" fontId="11" fillId="34" borderId="13" xfId="0" applyNumberFormat="1" applyFont="1" applyFill="1" applyBorder="1" applyAlignment="1" applyProtection="1">
      <alignment horizontal="left"/>
      <protection/>
    </xf>
    <xf numFmtId="6" fontId="11" fillId="34" borderId="13" xfId="0" applyNumberFormat="1" applyFont="1" applyFill="1" applyBorder="1" applyAlignment="1" applyProtection="1">
      <alignment horizontal="center"/>
      <protection/>
    </xf>
    <xf numFmtId="186" fontId="11" fillId="34" borderId="13" xfId="0" applyNumberFormat="1" applyFont="1" applyFill="1" applyBorder="1" applyAlignment="1" applyProtection="1">
      <alignment horizontal="left"/>
      <protection/>
    </xf>
    <xf numFmtId="187" fontId="11" fillId="34" borderId="13" xfId="0" applyNumberFormat="1" applyFont="1" applyFill="1" applyBorder="1" applyAlignment="1" applyProtection="1">
      <alignment horizontal="left"/>
      <protection/>
    </xf>
    <xf numFmtId="6" fontId="8" fillId="34" borderId="13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177" fontId="8" fillId="34" borderId="13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6" fontId="0" fillId="34" borderId="0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/>
      <protection/>
    </xf>
    <xf numFmtId="177" fontId="11" fillId="34" borderId="15" xfId="0" applyNumberFormat="1" applyFont="1" applyFill="1" applyBorder="1" applyAlignment="1" applyProtection="1">
      <alignment horizontal="left"/>
      <protection/>
    </xf>
    <xf numFmtId="177" fontId="8" fillId="34" borderId="15" xfId="0" applyNumberFormat="1" applyFont="1" applyFill="1" applyBorder="1" applyAlignment="1" applyProtection="1">
      <alignment horizontal="left"/>
      <protection/>
    </xf>
    <xf numFmtId="6" fontId="8" fillId="34" borderId="15" xfId="0" applyNumberFormat="1" applyFont="1" applyFill="1" applyBorder="1" applyAlignment="1" applyProtection="1">
      <alignment horizontal="center"/>
      <protection/>
    </xf>
    <xf numFmtId="6" fontId="8" fillId="34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6" fontId="11" fillId="34" borderId="0" xfId="0" applyNumberFormat="1" applyFont="1" applyFill="1" applyBorder="1" applyAlignment="1" applyProtection="1">
      <alignment horizontal="left"/>
      <protection/>
    </xf>
    <xf numFmtId="4" fontId="11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2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justify"/>
      <protection/>
    </xf>
    <xf numFmtId="0" fontId="8" fillId="33" borderId="0" xfId="0" applyFont="1" applyFill="1" applyAlignment="1" applyProtection="1">
      <alignment horizontal="left" indent="1"/>
      <protection/>
    </xf>
    <xf numFmtId="0" fontId="9" fillId="33" borderId="0" xfId="0" applyFont="1" applyFill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6" fontId="11" fillId="34" borderId="16" xfId="0" applyNumberFormat="1" applyFont="1" applyFill="1" applyBorder="1" applyAlignment="1" applyProtection="1">
      <alignment horizontal="left"/>
      <protection/>
    </xf>
    <xf numFmtId="6" fontId="11" fillId="34" borderId="17" xfId="0" applyNumberFormat="1" applyFont="1" applyFill="1" applyBorder="1" applyAlignment="1" applyProtection="1">
      <alignment horizontal="left"/>
      <protection/>
    </xf>
    <xf numFmtId="186" fontId="11" fillId="34" borderId="17" xfId="0" applyNumberFormat="1" applyFont="1" applyFill="1" applyBorder="1" applyAlignment="1" applyProtection="1">
      <alignment horizontal="left"/>
      <protection/>
    </xf>
    <xf numFmtId="0" fontId="16" fillId="34" borderId="13" xfId="0" applyFont="1" applyFill="1" applyBorder="1" applyAlignment="1" applyProtection="1">
      <alignment/>
      <protection/>
    </xf>
    <xf numFmtId="6" fontId="8" fillId="34" borderId="13" xfId="0" applyNumberFormat="1" applyFont="1" applyFill="1" applyBorder="1" applyAlignment="1" applyProtection="1">
      <alignment/>
      <protection/>
    </xf>
    <xf numFmtId="168" fontId="8" fillId="34" borderId="0" xfId="0" applyNumberFormat="1" applyFont="1" applyFill="1" applyBorder="1" applyAlignment="1" applyProtection="1">
      <alignment horizontal="left"/>
      <protection/>
    </xf>
    <xf numFmtId="10" fontId="11" fillId="34" borderId="0" xfId="0" applyNumberFormat="1" applyFont="1" applyFill="1" applyBorder="1" applyAlignment="1" applyProtection="1">
      <alignment horizontal="left"/>
      <protection/>
    </xf>
    <xf numFmtId="6" fontId="8" fillId="34" borderId="15" xfId="0" applyNumberFormat="1" applyFont="1" applyFill="1" applyBorder="1" applyAlignment="1" applyProtection="1">
      <alignment horizontal="left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0" fontId="83" fillId="0" borderId="0" xfId="0" applyNumberFormat="1" applyFont="1" applyAlignment="1" applyProtection="1">
      <alignment/>
      <protection/>
    </xf>
    <xf numFmtId="0" fontId="75" fillId="0" borderId="0" xfId="0" applyNumberFormat="1" applyFont="1" applyAlignment="1" applyProtection="1">
      <alignment/>
      <protection/>
    </xf>
    <xf numFmtId="0" fontId="84" fillId="0" borderId="18" xfId="0" applyFont="1" applyBorder="1" applyAlignment="1" applyProtection="1">
      <alignment horizontal="left" indent="1"/>
      <protection/>
    </xf>
    <xf numFmtId="6" fontId="84" fillId="0" borderId="18" xfId="0" applyNumberFormat="1" applyFont="1" applyBorder="1" applyAlignment="1" applyProtection="1">
      <alignment horizontal="right"/>
      <protection/>
    </xf>
    <xf numFmtId="0" fontId="84" fillId="0" borderId="0" xfId="0" applyFont="1" applyFill="1" applyBorder="1" applyAlignment="1" applyProtection="1">
      <alignment horizontal="left" indent="1"/>
      <protection/>
    </xf>
    <xf numFmtId="0" fontId="84" fillId="0" borderId="0" xfId="0" applyFont="1" applyBorder="1" applyAlignment="1" applyProtection="1">
      <alignment horizontal="left" indent="1"/>
      <protection/>
    </xf>
    <xf numFmtId="0" fontId="84" fillId="33" borderId="0" xfId="44" applyNumberFormat="1" applyFont="1" applyFill="1" applyAlignment="1" applyProtection="1">
      <alignment/>
      <protection/>
    </xf>
    <xf numFmtId="0" fontId="84" fillId="0" borderId="18" xfId="44" applyNumberFormat="1" applyFont="1" applyBorder="1" applyAlignment="1" applyProtection="1">
      <alignment horizontal="right"/>
      <protection/>
    </xf>
    <xf numFmtId="0" fontId="84" fillId="8" borderId="0" xfId="44" applyNumberFormat="1" applyFont="1" applyFill="1" applyAlignment="1" applyProtection="1">
      <alignment horizontal="right"/>
      <protection/>
    </xf>
    <xf numFmtId="164" fontId="84" fillId="0" borderId="18" xfId="44" applyNumberFormat="1" applyFont="1" applyBorder="1" applyAlignment="1" applyProtection="1">
      <alignment horizontal="right"/>
      <protection/>
    </xf>
    <xf numFmtId="0" fontId="84" fillId="33" borderId="0" xfId="44" applyNumberFormat="1" applyFont="1" applyFill="1" applyBorder="1" applyAlignment="1" applyProtection="1">
      <alignment/>
      <protection/>
    </xf>
    <xf numFmtId="0" fontId="84" fillId="8" borderId="0" xfId="44" applyNumberFormat="1" applyFont="1" applyFill="1" applyBorder="1" applyAlignment="1" applyProtection="1">
      <alignment horizontal="right"/>
      <protection/>
    </xf>
    <xf numFmtId="5" fontId="84" fillId="0" borderId="18" xfId="44" applyNumberFormat="1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164" fontId="84" fillId="0" borderId="0" xfId="44" applyNumberFormat="1" applyFont="1" applyBorder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84" fillId="33" borderId="0" xfId="0" applyNumberFormat="1" applyFont="1" applyFill="1" applyAlignment="1" applyProtection="1">
      <alignment horizontal="right"/>
      <protection/>
    </xf>
    <xf numFmtId="164" fontId="83" fillId="0" borderId="0" xfId="44" applyNumberFormat="1" applyFont="1" applyBorder="1" applyAlignment="1" applyProtection="1">
      <alignment horizontal="right"/>
      <protection/>
    </xf>
    <xf numFmtId="0" fontId="84" fillId="33" borderId="0" xfId="0" applyNumberFormat="1" applyFont="1" applyFill="1" applyAlignment="1" applyProtection="1">
      <alignment/>
      <protection/>
    </xf>
    <xf numFmtId="10" fontId="84" fillId="0" borderId="18" xfId="0" applyNumberFormat="1" applyFont="1" applyBorder="1" applyAlignment="1" applyProtection="1">
      <alignment/>
      <protection/>
    </xf>
    <xf numFmtId="10" fontId="84" fillId="0" borderId="0" xfId="0" applyNumberFormat="1" applyFont="1" applyAlignment="1" applyProtection="1">
      <alignment/>
      <protection/>
    </xf>
    <xf numFmtId="198" fontId="84" fillId="0" borderId="18" xfId="44" applyNumberFormat="1" applyFont="1" applyBorder="1" applyAlignment="1" applyProtection="1">
      <alignment/>
      <protection/>
    </xf>
    <xf numFmtId="164" fontId="84" fillId="0" borderId="0" xfId="44" applyNumberFormat="1" applyFont="1" applyAlignment="1" applyProtection="1">
      <alignment/>
      <protection/>
    </xf>
    <xf numFmtId="164" fontId="84" fillId="0" borderId="18" xfId="44" applyNumberFormat="1" applyFont="1" applyFill="1" applyBorder="1" applyAlignment="1" applyProtection="1">
      <alignment horizontal="right"/>
      <protection/>
    </xf>
    <xf numFmtId="164" fontId="84" fillId="0" borderId="0" xfId="44" applyNumberFormat="1" applyFont="1" applyFill="1" applyAlignment="1" applyProtection="1">
      <alignment/>
      <protection/>
    </xf>
    <xf numFmtId="6" fontId="84" fillId="0" borderId="18" xfId="0" applyNumberFormat="1" applyFont="1" applyFill="1" applyBorder="1" applyAlignment="1" applyProtection="1">
      <alignment horizontal="right"/>
      <protection/>
    </xf>
    <xf numFmtId="4" fontId="84" fillId="0" borderId="0" xfId="0" applyNumberFormat="1" applyFont="1" applyFill="1" applyAlignment="1" applyProtection="1">
      <alignment/>
      <protection/>
    </xf>
    <xf numFmtId="0" fontId="84" fillId="33" borderId="0" xfId="44" applyNumberFormat="1" applyFont="1" applyFill="1" applyBorder="1" applyAlignment="1" applyProtection="1">
      <alignment horizontal="right"/>
      <protection/>
    </xf>
    <xf numFmtId="5" fontId="84" fillId="0" borderId="18" xfId="44" applyNumberFormat="1" applyFont="1" applyFill="1" applyBorder="1" applyAlignment="1" applyProtection="1">
      <alignment/>
      <protection/>
    </xf>
    <xf numFmtId="4" fontId="84" fillId="0" borderId="0" xfId="0" applyNumberFormat="1" applyFont="1" applyAlignment="1" applyProtection="1">
      <alignment horizontal="right"/>
      <protection/>
    </xf>
    <xf numFmtId="10" fontId="84" fillId="0" borderId="18" xfId="0" applyNumberFormat="1" applyFont="1" applyFill="1" applyBorder="1" applyAlignment="1" applyProtection="1">
      <alignment/>
      <protection/>
    </xf>
    <xf numFmtId="10" fontId="84" fillId="0" borderId="0" xfId="0" applyNumberFormat="1" applyFont="1" applyFill="1" applyBorder="1" applyAlignment="1" applyProtection="1">
      <alignment horizontal="left"/>
      <protection/>
    </xf>
    <xf numFmtId="197" fontId="84" fillId="0" borderId="18" xfId="44" applyNumberFormat="1" applyFont="1" applyFill="1" applyBorder="1" applyAlignment="1" applyProtection="1">
      <alignment/>
      <protection/>
    </xf>
    <xf numFmtId="164" fontId="84" fillId="0" borderId="0" xfId="44" applyNumberFormat="1" applyFont="1" applyFill="1" applyBorder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5" fontId="85" fillId="0" borderId="0" xfId="44" applyNumberFormat="1" applyFont="1" applyBorder="1" applyAlignment="1" applyProtection="1">
      <alignment horizontal="left"/>
      <protection/>
    </xf>
    <xf numFmtId="7" fontId="84" fillId="0" borderId="18" xfId="44" applyNumberFormat="1" applyFont="1" applyFill="1" applyBorder="1" applyAlignment="1" applyProtection="1">
      <alignment horizontal="right"/>
      <protection/>
    </xf>
    <xf numFmtId="5" fontId="84" fillId="0" borderId="18" xfId="44" applyNumberFormat="1" applyFont="1" applyFill="1" applyBorder="1" applyAlignment="1" applyProtection="1">
      <alignment horizontal="right"/>
      <protection/>
    </xf>
    <xf numFmtId="5" fontId="84" fillId="0" borderId="0" xfId="44" applyNumberFormat="1" applyFont="1" applyBorder="1" applyAlignment="1" applyProtection="1">
      <alignment horizontal="left"/>
      <protection/>
    </xf>
    <xf numFmtId="10" fontId="84" fillId="0" borderId="18" xfId="72" applyNumberFormat="1" applyFont="1" applyFill="1" applyBorder="1" applyAlignment="1" applyProtection="1">
      <alignment horizontal="right"/>
      <protection/>
    </xf>
    <xf numFmtId="0" fontId="84" fillId="0" borderId="19" xfId="0" applyFont="1" applyBorder="1" applyAlignment="1" applyProtection="1">
      <alignment horizontal="left" indent="1"/>
      <protection/>
    </xf>
    <xf numFmtId="6" fontId="84" fillId="0" borderId="19" xfId="0" applyNumberFormat="1" applyFont="1" applyFill="1" applyBorder="1" applyAlignment="1" applyProtection="1">
      <alignment horizontal="right"/>
      <protection/>
    </xf>
    <xf numFmtId="193" fontId="84" fillId="0" borderId="0" xfId="0" applyNumberFormat="1" applyFont="1" applyBorder="1" applyAlignment="1" applyProtection="1">
      <alignment horizontal="left" indent="1"/>
      <protection/>
    </xf>
    <xf numFmtId="0" fontId="84" fillId="0" borderId="20" xfId="0" applyFont="1" applyBorder="1" applyAlignment="1" applyProtection="1">
      <alignment horizontal="left" indent="1"/>
      <protection/>
    </xf>
    <xf numFmtId="164" fontId="83" fillId="0" borderId="21" xfId="44" applyNumberFormat="1" applyFont="1" applyFill="1" applyBorder="1" applyAlignment="1" applyProtection="1">
      <alignment horizontal="right"/>
      <protection/>
    </xf>
    <xf numFmtId="0" fontId="84" fillId="0" borderId="22" xfId="0" applyFont="1" applyBorder="1" applyAlignment="1" applyProtection="1">
      <alignment horizontal="left" indent="1"/>
      <protection/>
    </xf>
    <xf numFmtId="5" fontId="84" fillId="0" borderId="22" xfId="44" applyNumberFormat="1" applyFont="1" applyFill="1" applyBorder="1" applyAlignment="1" applyProtection="1">
      <alignment horizontal="right"/>
      <protection/>
    </xf>
    <xf numFmtId="164" fontId="84" fillId="0" borderId="0" xfId="44" applyNumberFormat="1" applyFont="1" applyBorder="1" applyAlignment="1" applyProtection="1">
      <alignment horizontal="left"/>
      <protection/>
    </xf>
    <xf numFmtId="0" fontId="84" fillId="0" borderId="0" xfId="0" applyNumberFormat="1" applyFont="1" applyAlignment="1" applyProtection="1">
      <alignment vertical="top"/>
      <protection/>
    </xf>
    <xf numFmtId="0" fontId="75" fillId="0" borderId="0" xfId="0" applyNumberFormat="1" applyFont="1" applyAlignment="1" applyProtection="1">
      <alignment vertical="top"/>
      <protection/>
    </xf>
    <xf numFmtId="166" fontId="84" fillId="0" borderId="18" xfId="44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77" fillId="0" borderId="0" xfId="0" applyNumberFormat="1" applyFont="1" applyAlignment="1" applyProtection="1">
      <alignment/>
      <protection/>
    </xf>
    <xf numFmtId="0" fontId="84" fillId="0" borderId="0" xfId="0" applyNumberFormat="1" applyFont="1" applyBorder="1" applyAlignment="1" applyProtection="1">
      <alignment horizontal="right"/>
      <protection/>
    </xf>
    <xf numFmtId="2" fontId="84" fillId="0" borderId="0" xfId="44" applyNumberFormat="1" applyFont="1" applyBorder="1" applyAlignment="1" applyProtection="1">
      <alignment horizontal="right"/>
      <protection/>
    </xf>
    <xf numFmtId="0" fontId="84" fillId="0" borderId="0" xfId="0" applyNumberFormat="1" applyFont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horizontal="right"/>
      <protection/>
    </xf>
    <xf numFmtId="2" fontId="84" fillId="0" borderId="0" xfId="44" applyNumberFormat="1" applyFont="1" applyFill="1" applyBorder="1" applyAlignment="1" applyProtection="1">
      <alignment horizontal="right"/>
      <protection/>
    </xf>
    <xf numFmtId="0" fontId="84" fillId="0" borderId="0" xfId="0" applyFont="1" applyFill="1" applyBorder="1" applyAlignment="1" applyProtection="1">
      <alignment horizontal="left"/>
      <protection/>
    </xf>
    <xf numFmtId="0" fontId="84" fillId="0" borderId="0" xfId="0" applyNumberFormat="1" applyFont="1" applyAlignment="1" applyProtection="1">
      <alignment horizontal="right"/>
      <protection/>
    </xf>
    <xf numFmtId="0" fontId="84" fillId="0" borderId="0" xfId="0" applyFont="1" applyBorder="1" applyAlignment="1" applyProtection="1">
      <alignment horizontal="right"/>
      <protection/>
    </xf>
    <xf numFmtId="0" fontId="84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164" fontId="84" fillId="0" borderId="0" xfId="0" applyNumberFormat="1" applyFont="1" applyBorder="1" applyAlignment="1" applyProtection="1">
      <alignment/>
      <protection/>
    </xf>
    <xf numFmtId="3" fontId="84" fillId="0" borderId="0" xfId="0" applyNumberFormat="1" applyFont="1" applyAlignment="1" applyProtection="1">
      <alignment horizontal="right"/>
      <protection/>
    </xf>
    <xf numFmtId="166" fontId="84" fillId="0" borderId="0" xfId="0" applyNumberFormat="1" applyFont="1" applyBorder="1" applyAlignment="1" applyProtection="1">
      <alignment/>
      <protection/>
    </xf>
    <xf numFmtId="0" fontId="84" fillId="0" borderId="0" xfId="0" applyFont="1" applyAlignment="1" applyProtection="1">
      <alignment horizontal="left" indent="1"/>
      <protection/>
    </xf>
    <xf numFmtId="3" fontId="84" fillId="0" borderId="0" xfId="0" applyNumberFormat="1" applyFont="1" applyBorder="1" applyAlignment="1" applyProtection="1">
      <alignment/>
      <protection/>
    </xf>
    <xf numFmtId="164" fontId="83" fillId="0" borderId="0" xfId="44" applyNumberFormat="1" applyFont="1" applyBorder="1" applyAlignment="1" applyProtection="1">
      <alignment horizontal="left"/>
      <protection/>
    </xf>
    <xf numFmtId="0" fontId="76" fillId="0" borderId="0" xfId="0" applyNumberFormat="1" applyFont="1" applyAlignment="1" applyProtection="1">
      <alignment/>
      <protection/>
    </xf>
    <xf numFmtId="0" fontId="84" fillId="0" borderId="0" xfId="0" applyFont="1" applyFill="1" applyAlignment="1" applyProtection="1">
      <alignment/>
      <protection/>
    </xf>
    <xf numFmtId="0" fontId="84" fillId="0" borderId="0" xfId="0" applyFont="1" applyAlignment="1" applyProtection="1">
      <alignment horizontal="center"/>
      <protection/>
    </xf>
    <xf numFmtId="10" fontId="84" fillId="0" borderId="0" xfId="72" applyNumberFormat="1" applyFont="1" applyAlignment="1" applyProtection="1">
      <alignment horizontal="right"/>
      <protection/>
    </xf>
    <xf numFmtId="0" fontId="84" fillId="33" borderId="0" xfId="72" applyNumberFormat="1" applyFont="1" applyFill="1" applyAlignment="1" applyProtection="1">
      <alignment/>
      <protection/>
    </xf>
    <xf numFmtId="0" fontId="75" fillId="33" borderId="0" xfId="44" applyNumberFormat="1" applyFont="1" applyFill="1" applyAlignment="1" applyProtection="1">
      <alignment/>
      <protection/>
    </xf>
    <xf numFmtId="0" fontId="75" fillId="33" borderId="0" xfId="0" applyNumberFormat="1" applyFont="1" applyFill="1" applyAlignment="1" applyProtection="1">
      <alignment/>
      <protection/>
    </xf>
    <xf numFmtId="1" fontId="84" fillId="0" borderId="0" xfId="0" applyNumberFormat="1" applyFont="1" applyAlignment="1" applyProtection="1">
      <alignment horizontal="center"/>
      <protection/>
    </xf>
    <xf numFmtId="0" fontId="75" fillId="0" borderId="0" xfId="0" applyNumberFormat="1" applyFont="1" applyFill="1" applyAlignment="1" applyProtection="1">
      <alignment/>
      <protection/>
    </xf>
    <xf numFmtId="168" fontId="12" fillId="34" borderId="0" xfId="0" applyNumberFormat="1" applyFont="1" applyFill="1" applyBorder="1" applyAlignment="1" applyProtection="1">
      <alignment horizontal="left"/>
      <protection locked="0"/>
    </xf>
    <xf numFmtId="0" fontId="0" fillId="0" borderId="0" xfId="65">
      <alignment/>
      <protection/>
    </xf>
    <xf numFmtId="0" fontId="0" fillId="0" borderId="0" xfId="65" applyAlignment="1">
      <alignment horizontal="center"/>
      <protection/>
    </xf>
    <xf numFmtId="7" fontId="84" fillId="0" borderId="18" xfId="44" applyNumberFormat="1" applyFont="1" applyFill="1" applyBorder="1" applyAlignment="1" applyProtection="1">
      <alignment/>
      <protection/>
    </xf>
    <xf numFmtId="3" fontId="84" fillId="0" borderId="0" xfId="0" applyNumberFormat="1" applyFont="1" applyAlignment="1" applyProtection="1">
      <alignment horizontal="center"/>
      <protection/>
    </xf>
    <xf numFmtId="3" fontId="84" fillId="0" borderId="0" xfId="0" applyNumberFormat="1" applyFont="1" applyAlignment="1" applyProtection="1">
      <alignment/>
      <protection/>
    </xf>
    <xf numFmtId="5" fontId="8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34" borderId="0" xfId="0" applyFont="1" applyFill="1" applyBorder="1" applyAlignment="1" applyProtection="1">
      <alignment horizontal="left"/>
      <protection locked="0"/>
    </xf>
    <xf numFmtId="0" fontId="12" fillId="34" borderId="0" xfId="0" applyFont="1" applyFill="1" applyBorder="1" applyAlignment="1" applyProtection="1">
      <alignment/>
      <protection locked="0"/>
    </xf>
    <xf numFmtId="10" fontId="84" fillId="0" borderId="0" xfId="0" applyNumberFormat="1" applyFont="1" applyFill="1" applyBorder="1" applyAlignment="1" applyProtection="1">
      <alignment/>
      <protection/>
    </xf>
    <xf numFmtId="164" fontId="85" fillId="0" borderId="0" xfId="44" applyNumberFormat="1" applyFont="1" applyBorder="1" applyAlignment="1" applyProtection="1">
      <alignment/>
      <protection/>
    </xf>
    <xf numFmtId="164" fontId="83" fillId="0" borderId="23" xfId="44" applyNumberFormat="1" applyFont="1" applyBorder="1" applyAlignment="1" applyProtection="1">
      <alignment/>
      <protection/>
    </xf>
    <xf numFmtId="189" fontId="11" fillId="0" borderId="15" xfId="0" applyNumberFormat="1" applyFont="1" applyBorder="1" applyAlignment="1" applyProtection="1">
      <alignment/>
      <protection/>
    </xf>
    <xf numFmtId="10" fontId="8" fillId="34" borderId="0" xfId="0" applyNumberFormat="1" applyFon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189" fontId="11" fillId="0" borderId="24" xfId="0" applyNumberFormat="1" applyFont="1" applyBorder="1" applyAlignment="1" applyProtection="1">
      <alignment horizontal="left"/>
      <protection/>
    </xf>
    <xf numFmtId="5" fontId="84" fillId="0" borderId="18" xfId="44" applyNumberFormat="1" applyFont="1" applyBorder="1" applyAlignment="1" applyProtection="1">
      <alignment horizontal="right"/>
      <protection/>
    </xf>
    <xf numFmtId="0" fontId="0" fillId="0" borderId="0" xfId="0" applyFill="1" applyAlignment="1">
      <alignment/>
    </xf>
    <xf numFmtId="15" fontId="0" fillId="13" borderId="0" xfId="65" applyNumberFormat="1" applyFill="1">
      <alignment/>
      <protection/>
    </xf>
    <xf numFmtId="0" fontId="86" fillId="33" borderId="0" xfId="0" applyFont="1" applyFill="1" applyAlignment="1" applyProtection="1">
      <alignment/>
      <protection/>
    </xf>
    <xf numFmtId="0" fontId="86" fillId="33" borderId="0" xfId="0" applyFont="1" applyFill="1" applyAlignment="1">
      <alignment/>
    </xf>
    <xf numFmtId="0" fontId="86" fillId="33" borderId="0" xfId="0" applyFont="1" applyFill="1" applyBorder="1" applyAlignment="1" applyProtection="1">
      <alignment/>
      <protection/>
    </xf>
    <xf numFmtId="0" fontId="87" fillId="33" borderId="0" xfId="0" applyFont="1" applyFill="1" applyAlignment="1" applyProtection="1">
      <alignment/>
      <protection/>
    </xf>
    <xf numFmtId="0" fontId="87" fillId="33" borderId="0" xfId="0" applyFont="1" applyFill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75" fillId="35" borderId="0" xfId="44" applyNumberFormat="1" applyFont="1" applyFill="1" applyAlignment="1" applyProtection="1">
      <alignment/>
      <protection locked="0"/>
    </xf>
    <xf numFmtId="0" fontId="76" fillId="35" borderId="0" xfId="44" applyNumberFormat="1" applyFont="1" applyFill="1" applyAlignment="1" applyProtection="1">
      <alignment/>
      <protection locked="0"/>
    </xf>
    <xf numFmtId="164" fontId="2" fillId="35" borderId="0" xfId="44" applyNumberFormat="1" applyFont="1" applyFill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0" fillId="0" borderId="0" xfId="65" applyFill="1" applyAlignment="1">
      <alignment horizontal="center"/>
      <protection/>
    </xf>
    <xf numFmtId="0" fontId="75" fillId="35" borderId="0" xfId="44" applyNumberFormat="1" applyFont="1" applyFill="1" applyAlignment="1" applyProtection="1">
      <alignment/>
      <protection/>
    </xf>
    <xf numFmtId="0" fontId="75" fillId="35" borderId="0" xfId="0" applyNumberFormat="1" applyFont="1" applyFill="1" applyAlignment="1" applyProtection="1">
      <alignment/>
      <protection/>
    </xf>
    <xf numFmtId="0" fontId="12" fillId="34" borderId="21" xfId="0" applyFont="1" applyFill="1" applyBorder="1" applyAlignment="1" applyProtection="1">
      <alignment/>
      <protection/>
    </xf>
    <xf numFmtId="0" fontId="12" fillId="34" borderId="20" xfId="0" applyFont="1" applyFill="1" applyBorder="1" applyAlignment="1" applyProtection="1">
      <alignment/>
      <protection/>
    </xf>
    <xf numFmtId="0" fontId="12" fillId="34" borderId="25" xfId="0" applyFont="1" applyFill="1" applyBorder="1" applyAlignment="1" applyProtection="1">
      <alignment/>
      <protection/>
    </xf>
    <xf numFmtId="6" fontId="12" fillId="34" borderId="20" xfId="0" applyNumberFormat="1" applyFont="1" applyFill="1" applyBorder="1" applyAlignment="1" applyProtection="1">
      <alignment horizontal="left"/>
      <protection locked="0"/>
    </xf>
    <xf numFmtId="0" fontId="12" fillId="34" borderId="20" xfId="0" applyFont="1" applyFill="1" applyBorder="1" applyAlignment="1" applyProtection="1">
      <alignment horizontal="left"/>
      <protection locked="0"/>
    </xf>
    <xf numFmtId="0" fontId="12" fillId="34" borderId="20" xfId="0" applyFont="1" applyFill="1" applyBorder="1" applyAlignment="1" applyProtection="1">
      <alignment/>
      <protection locked="0"/>
    </xf>
    <xf numFmtId="0" fontId="12" fillId="34" borderId="25" xfId="0" applyFont="1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2" fillId="34" borderId="16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6" fontId="11" fillId="34" borderId="12" xfId="0" applyNumberFormat="1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/>
      <protection/>
    </xf>
    <xf numFmtId="6" fontId="11" fillId="34" borderId="14" xfId="0" applyNumberFormat="1" applyFont="1" applyFill="1" applyBorder="1" applyAlignment="1" applyProtection="1">
      <alignment horizontal="center"/>
      <protection/>
    </xf>
    <xf numFmtId="187" fontId="11" fillId="34" borderId="14" xfId="0" applyNumberFormat="1" applyFont="1" applyFill="1" applyBorder="1" applyAlignment="1" applyProtection="1">
      <alignment horizontal="left"/>
      <protection/>
    </xf>
    <xf numFmtId="0" fontId="8" fillId="34" borderId="26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/>
      <protection/>
    </xf>
    <xf numFmtId="0" fontId="88" fillId="33" borderId="0" xfId="0" applyFont="1" applyFill="1" applyAlignment="1" applyProtection="1">
      <alignment/>
      <protection/>
    </xf>
    <xf numFmtId="0" fontId="12" fillId="34" borderId="20" xfId="0" applyFont="1" applyFill="1" applyBorder="1" applyAlignment="1" applyProtection="1">
      <alignment/>
      <protection/>
    </xf>
    <xf numFmtId="0" fontId="12" fillId="34" borderId="12" xfId="0" applyFont="1" applyFill="1" applyBorder="1" applyAlignment="1" applyProtection="1">
      <alignment/>
      <protection/>
    </xf>
    <xf numFmtId="0" fontId="12" fillId="34" borderId="12" xfId="0" applyFont="1" applyFill="1" applyBorder="1" applyAlignment="1" applyProtection="1">
      <alignment horizontal="left"/>
      <protection/>
    </xf>
    <xf numFmtId="0" fontId="88" fillId="34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8" fillId="34" borderId="23" xfId="0" applyFont="1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/>
      <protection/>
    </xf>
    <xf numFmtId="177" fontId="11" fillId="34" borderId="11" xfId="0" applyNumberFormat="1" applyFont="1" applyFill="1" applyBorder="1" applyAlignment="1" applyProtection="1">
      <alignment horizontal="left"/>
      <protection/>
    </xf>
    <xf numFmtId="177" fontId="8" fillId="34" borderId="11" xfId="0" applyNumberFormat="1" applyFont="1" applyFill="1" applyBorder="1" applyAlignment="1" applyProtection="1">
      <alignment horizontal="left"/>
      <protection/>
    </xf>
    <xf numFmtId="6" fontId="8" fillId="34" borderId="11" xfId="0" applyNumberFormat="1" applyFont="1" applyFill="1" applyBorder="1" applyAlignment="1" applyProtection="1">
      <alignment horizontal="center"/>
      <protection/>
    </xf>
    <xf numFmtId="6" fontId="8" fillId="34" borderId="12" xfId="0" applyNumberFormat="1" applyFont="1" applyFill="1" applyBorder="1" applyAlignment="1" applyProtection="1">
      <alignment horizontal="center"/>
      <protection/>
    </xf>
    <xf numFmtId="8" fontId="8" fillId="34" borderId="23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34" borderId="10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8" fillId="34" borderId="10" xfId="0" applyFont="1" applyFill="1" applyBorder="1" applyAlignment="1" applyProtection="1">
      <alignment/>
      <protection/>
    </xf>
    <xf numFmtId="0" fontId="89" fillId="36" borderId="17" xfId="0" applyFont="1" applyFill="1" applyBorder="1" applyAlignment="1" applyProtection="1">
      <alignment/>
      <protection/>
    </xf>
    <xf numFmtId="0" fontId="90" fillId="36" borderId="13" xfId="0" applyFont="1" applyFill="1" applyBorder="1" applyAlignment="1" applyProtection="1">
      <alignment/>
      <protection/>
    </xf>
    <xf numFmtId="0" fontId="90" fillId="36" borderId="14" xfId="0" applyFont="1" applyFill="1" applyBorder="1" applyAlignment="1" applyProtection="1">
      <alignment/>
      <protection/>
    </xf>
    <xf numFmtId="0" fontId="91" fillId="36" borderId="17" xfId="0" applyFont="1" applyFill="1" applyBorder="1" applyAlignment="1" applyProtection="1">
      <alignment/>
      <protection/>
    </xf>
    <xf numFmtId="0" fontId="92" fillId="36" borderId="13" xfId="0" applyFont="1" applyFill="1" applyBorder="1" applyAlignment="1" applyProtection="1">
      <alignment/>
      <protection/>
    </xf>
    <xf numFmtId="0" fontId="92" fillId="36" borderId="13" xfId="0" applyFont="1" applyFill="1" applyBorder="1" applyAlignment="1" applyProtection="1">
      <alignment/>
      <protection/>
    </xf>
    <xf numFmtId="0" fontId="92" fillId="36" borderId="14" xfId="0" applyFont="1" applyFill="1" applyBorder="1" applyAlignment="1" applyProtection="1">
      <alignment/>
      <protection/>
    </xf>
    <xf numFmtId="0" fontId="92" fillId="36" borderId="13" xfId="0" applyFont="1" applyFill="1" applyBorder="1" applyAlignment="1" applyProtection="1">
      <alignment horizontal="center"/>
      <protection/>
    </xf>
    <xf numFmtId="0" fontId="92" fillId="36" borderId="14" xfId="0" applyFont="1" applyFill="1" applyBorder="1" applyAlignment="1" applyProtection="1">
      <alignment horizontal="center"/>
      <protection/>
    </xf>
    <xf numFmtId="0" fontId="92" fillId="36" borderId="14" xfId="0" applyFont="1" applyFill="1" applyBorder="1" applyAlignment="1" applyProtection="1">
      <alignment/>
      <protection/>
    </xf>
    <xf numFmtId="0" fontId="93" fillId="33" borderId="0" xfId="0" applyFont="1" applyFill="1" applyBorder="1" applyAlignment="1" applyProtection="1">
      <alignment horizontal="right"/>
      <protection/>
    </xf>
    <xf numFmtId="0" fontId="93" fillId="33" borderId="0" xfId="0" applyFont="1" applyFill="1" applyAlignment="1" applyProtection="1">
      <alignment horizontal="right"/>
      <protection/>
    </xf>
    <xf numFmtId="0" fontId="93" fillId="33" borderId="0" xfId="0" applyFont="1" applyFill="1" applyBorder="1" applyAlignment="1" applyProtection="1">
      <alignment horizontal="right"/>
      <protection locked="0"/>
    </xf>
    <xf numFmtId="0" fontId="94" fillId="33" borderId="0" xfId="0" applyFont="1" applyFill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6" fontId="92" fillId="36" borderId="13" xfId="0" applyNumberFormat="1" applyFont="1" applyFill="1" applyBorder="1" applyAlignment="1" applyProtection="1">
      <alignment horizontal="center"/>
      <protection/>
    </xf>
    <xf numFmtId="10" fontId="0" fillId="0" borderId="0" xfId="0" applyNumberFormat="1" applyAlignment="1">
      <alignment horizontal="center"/>
    </xf>
    <xf numFmtId="0" fontId="95" fillId="33" borderId="0" xfId="0" applyFont="1" applyFill="1" applyAlignment="1" applyProtection="1">
      <alignment horizontal="center"/>
      <protection/>
    </xf>
    <xf numFmtId="0" fontId="0" fillId="33" borderId="0" xfId="0" applyFill="1" applyAlignment="1">
      <alignment horizontal="right"/>
    </xf>
    <xf numFmtId="0" fontId="0" fillId="33" borderId="0" xfId="0" applyFill="1" applyAlignment="1" applyProtection="1">
      <alignment horizontal="right"/>
      <protection/>
    </xf>
    <xf numFmtId="0" fontId="96" fillId="33" borderId="0" xfId="0" applyFont="1" applyFill="1" applyAlignment="1" applyProtection="1">
      <alignment horizontal="right"/>
      <protection/>
    </xf>
    <xf numFmtId="0" fontId="86" fillId="33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8" fillId="34" borderId="0" xfId="65" applyFont="1" applyFill="1" applyAlignment="1" applyProtection="1">
      <alignment vertical="top" wrapText="1"/>
      <protection/>
    </xf>
    <xf numFmtId="0" fontId="1" fillId="0" borderId="0" xfId="65" applyFont="1">
      <alignment/>
      <protection/>
    </xf>
    <xf numFmtId="0" fontId="1" fillId="8" borderId="27" xfId="65" applyFont="1" applyFill="1" applyBorder="1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65" applyAlignment="1">
      <alignment horizontal="left"/>
      <protection/>
    </xf>
    <xf numFmtId="0" fontId="0" fillId="0" borderId="0" xfId="65" applyFont="1" applyAlignment="1">
      <alignment horizontal="left"/>
      <protection/>
    </xf>
    <xf numFmtId="0" fontId="0" fillId="0" borderId="0" xfId="65" applyFill="1">
      <alignment/>
      <protection/>
    </xf>
    <xf numFmtId="10" fontId="0" fillId="0" borderId="0" xfId="65" applyNumberFormat="1" applyFill="1" applyAlignment="1">
      <alignment horizontal="center"/>
      <protection/>
    </xf>
    <xf numFmtId="10" fontId="0" fillId="0" borderId="0" xfId="65" applyNumberFormat="1" applyAlignment="1">
      <alignment horizontal="center"/>
      <protection/>
    </xf>
    <xf numFmtId="0" fontId="1" fillId="37" borderId="28" xfId="65" applyFont="1" applyFill="1" applyBorder="1" applyAlignment="1">
      <alignment horizontal="center"/>
      <protection/>
    </xf>
    <xf numFmtId="0" fontId="0" fillId="0" borderId="28" xfId="65" applyFont="1" applyFill="1" applyBorder="1" applyAlignment="1">
      <alignment horizontal="center"/>
      <protection/>
    </xf>
    <xf numFmtId="0" fontId="1" fillId="38" borderId="29" xfId="65" applyFont="1" applyFill="1" applyBorder="1" applyAlignment="1">
      <alignment horizontal="center"/>
      <protection/>
    </xf>
    <xf numFmtId="0" fontId="1" fillId="38" borderId="30" xfId="65" applyFont="1" applyFill="1" applyBorder="1" applyAlignment="1">
      <alignment horizontal="center" wrapText="1"/>
      <protection/>
    </xf>
    <xf numFmtId="0" fontId="1" fillId="38" borderId="30" xfId="65" applyFont="1" applyFill="1" applyBorder="1" applyAlignment="1">
      <alignment horizontal="center"/>
      <protection/>
    </xf>
    <xf numFmtId="0" fontId="0" fillId="38" borderId="30" xfId="65" applyFill="1" applyBorder="1" applyAlignment="1">
      <alignment horizontal="center"/>
      <protection/>
    </xf>
    <xf numFmtId="0" fontId="1" fillId="37" borderId="30" xfId="65" applyFont="1" applyFill="1" applyBorder="1" applyAlignment="1">
      <alignment horizontal="center"/>
      <protection/>
    </xf>
    <xf numFmtId="0" fontId="0" fillId="0" borderId="30" xfId="65" applyFont="1" applyBorder="1" applyAlignment="1">
      <alignment horizontal="center"/>
      <protection/>
    </xf>
    <xf numFmtId="0" fontId="1" fillId="38" borderId="28" xfId="65" applyFont="1" applyFill="1" applyBorder="1" applyAlignment="1">
      <alignment horizontal="center" wrapText="1"/>
      <protection/>
    </xf>
    <xf numFmtId="0" fontId="1" fillId="38" borderId="28" xfId="65" applyFont="1" applyFill="1" applyBorder="1" applyAlignment="1">
      <alignment horizontal="center"/>
      <protection/>
    </xf>
    <xf numFmtId="0" fontId="0" fillId="38" borderId="28" xfId="65" applyFill="1" applyBorder="1" applyAlignment="1">
      <alignment horizontal="center"/>
      <protection/>
    </xf>
    <xf numFmtId="0" fontId="1" fillId="38" borderId="31" xfId="65" applyFont="1" applyFill="1" applyBorder="1" applyAlignment="1">
      <alignment horizontal="center"/>
      <protection/>
    </xf>
    <xf numFmtId="0" fontId="0" fillId="0" borderId="30" xfId="65" applyFont="1" applyFill="1" applyBorder="1" applyAlignment="1">
      <alignment horizontal="center"/>
      <protection/>
    </xf>
    <xf numFmtId="0" fontId="1" fillId="39" borderId="29" xfId="65" applyFont="1" applyFill="1" applyBorder="1" applyAlignment="1">
      <alignment horizontal="center"/>
      <protection/>
    </xf>
    <xf numFmtId="0" fontId="1" fillId="39" borderId="30" xfId="65" applyFont="1" applyFill="1" applyBorder="1" applyAlignment="1">
      <alignment horizontal="center" wrapText="1"/>
      <protection/>
    </xf>
    <xf numFmtId="0" fontId="1" fillId="39" borderId="30" xfId="65" applyFont="1" applyFill="1" applyBorder="1" applyAlignment="1">
      <alignment horizontal="center"/>
      <protection/>
    </xf>
    <xf numFmtId="0" fontId="0" fillId="39" borderId="30" xfId="65" applyFill="1" applyBorder="1" applyAlignment="1">
      <alignment horizontal="center"/>
      <protection/>
    </xf>
    <xf numFmtId="10" fontId="9" fillId="33" borderId="30" xfId="65" applyNumberFormat="1" applyFont="1" applyFill="1" applyBorder="1" applyAlignment="1">
      <alignment horizontal="center"/>
      <protection/>
    </xf>
    <xf numFmtId="10" fontId="9" fillId="33" borderId="28" xfId="65" applyNumberFormat="1" applyFont="1" applyFill="1" applyBorder="1" applyAlignment="1">
      <alignment horizontal="center"/>
      <protection/>
    </xf>
    <xf numFmtId="164" fontId="9" fillId="0" borderId="30" xfId="46" applyNumberFormat="1" applyFont="1" applyBorder="1" applyAlignment="1">
      <alignment horizontal="right"/>
    </xf>
    <xf numFmtId="164" fontId="9" fillId="0" borderId="28" xfId="46" applyNumberFormat="1" applyFont="1" applyBorder="1" applyAlignment="1">
      <alignment horizontal="right"/>
    </xf>
    <xf numFmtId="0" fontId="9" fillId="0" borderId="30" xfId="65" applyFont="1" applyBorder="1" applyAlignment="1">
      <alignment horizontal="center"/>
      <protection/>
    </xf>
    <xf numFmtId="0" fontId="9" fillId="0" borderId="30" xfId="65" applyFont="1" applyFill="1" applyBorder="1" applyAlignment="1">
      <alignment horizontal="center"/>
      <protection/>
    </xf>
    <xf numFmtId="0" fontId="9" fillId="0" borderId="28" xfId="65" applyFont="1" applyFill="1" applyBorder="1" applyAlignment="1">
      <alignment horizontal="center"/>
      <protection/>
    </xf>
    <xf numFmtId="177" fontId="9" fillId="0" borderId="30" xfId="65" applyNumberFormat="1" applyFont="1" applyBorder="1" applyAlignment="1">
      <alignment horizontal="center"/>
      <protection/>
    </xf>
    <xf numFmtId="177" fontId="9" fillId="0" borderId="28" xfId="65" applyNumberFormat="1" applyFont="1" applyBorder="1" applyAlignment="1">
      <alignment horizontal="center"/>
      <protection/>
    </xf>
    <xf numFmtId="177" fontId="9" fillId="0" borderId="32" xfId="65" applyNumberFormat="1" applyFont="1" applyBorder="1" applyAlignment="1">
      <alignment horizontal="center"/>
      <protection/>
    </xf>
    <xf numFmtId="177" fontId="9" fillId="0" borderId="33" xfId="65" applyNumberFormat="1" applyFont="1" applyBorder="1" applyAlignment="1">
      <alignment horizontal="center"/>
      <protection/>
    </xf>
    <xf numFmtId="6" fontId="73" fillId="32" borderId="0" xfId="0" applyNumberFormat="1" applyFont="1" applyFill="1" applyAlignment="1">
      <alignment horizontal="center"/>
    </xf>
    <xf numFmtId="0" fontId="8" fillId="40" borderId="17" xfId="0" applyFont="1" applyFill="1" applyBorder="1" applyAlignment="1" applyProtection="1">
      <alignment/>
      <protection/>
    </xf>
    <xf numFmtId="0" fontId="8" fillId="40" borderId="14" xfId="0" applyFont="1" applyFill="1" applyBorder="1" applyAlignment="1" applyProtection="1">
      <alignment/>
      <protection/>
    </xf>
    <xf numFmtId="0" fontId="8" fillId="40" borderId="13" xfId="0" applyFont="1" applyFill="1" applyBorder="1" applyAlignment="1" applyProtection="1">
      <alignment horizontal="left"/>
      <protection/>
    </xf>
    <xf numFmtId="0" fontId="8" fillId="40" borderId="13" xfId="0" applyFont="1" applyFill="1" applyBorder="1" applyAlignment="1" applyProtection="1">
      <alignment/>
      <protection/>
    </xf>
    <xf numFmtId="0" fontId="8" fillId="40" borderId="13" xfId="0" applyFont="1" applyFill="1" applyBorder="1" applyAlignment="1" applyProtection="1">
      <alignment/>
      <protection/>
    </xf>
    <xf numFmtId="0" fontId="8" fillId="40" borderId="14" xfId="0" applyFont="1" applyFill="1" applyBorder="1" applyAlignment="1" applyProtection="1">
      <alignment/>
      <protection/>
    </xf>
    <xf numFmtId="0" fontId="8" fillId="40" borderId="17" xfId="0" applyFont="1" applyFill="1" applyBorder="1" applyAlignment="1" applyProtection="1">
      <alignment horizontal="left"/>
      <protection/>
    </xf>
    <xf numFmtId="0" fontId="8" fillId="40" borderId="12" xfId="0" applyFont="1" applyFill="1" applyBorder="1" applyAlignment="1" applyProtection="1">
      <alignment/>
      <protection/>
    </xf>
    <xf numFmtId="182" fontId="8" fillId="40" borderId="11" xfId="0" applyNumberFormat="1" applyFont="1" applyFill="1" applyBorder="1" applyAlignment="1" applyProtection="1">
      <alignment horizontal="left"/>
      <protection/>
    </xf>
    <xf numFmtId="10" fontId="8" fillId="40" borderId="11" xfId="0" applyNumberFormat="1" applyFont="1" applyFill="1" applyBorder="1" applyAlignment="1" applyProtection="1">
      <alignment/>
      <protection/>
    </xf>
    <xf numFmtId="0" fontId="8" fillId="40" borderId="11" xfId="0" applyFont="1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/>
      <protection/>
    </xf>
    <xf numFmtId="0" fontId="8" fillId="40" borderId="23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182" fontId="8" fillId="40" borderId="23" xfId="0" applyNumberFormat="1" applyFont="1" applyFill="1" applyBorder="1" applyAlignment="1" applyProtection="1">
      <alignment horizontal="left"/>
      <protection/>
    </xf>
    <xf numFmtId="0" fontId="8" fillId="40" borderId="0" xfId="0" applyFont="1" applyFill="1" applyBorder="1" applyAlignment="1" applyProtection="1">
      <alignment/>
      <protection/>
    </xf>
    <xf numFmtId="0" fontId="8" fillId="40" borderId="10" xfId="0" applyFont="1" applyFill="1" applyBorder="1" applyAlignment="1" applyProtection="1">
      <alignment/>
      <protection/>
    </xf>
    <xf numFmtId="0" fontId="8" fillId="40" borderId="16" xfId="0" applyFont="1" applyFill="1" applyBorder="1" applyAlignment="1" applyProtection="1">
      <alignment/>
      <protection/>
    </xf>
    <xf numFmtId="10" fontId="8" fillId="40" borderId="11" xfId="0" applyNumberFormat="1" applyFont="1" applyFill="1" applyBorder="1" applyAlignment="1" applyProtection="1">
      <alignment horizontal="left"/>
      <protection/>
    </xf>
    <xf numFmtId="0" fontId="8" fillId="40" borderId="11" xfId="0" applyFont="1" applyFill="1" applyBorder="1" applyAlignment="1" applyProtection="1">
      <alignment/>
      <protection/>
    </xf>
    <xf numFmtId="167" fontId="11" fillId="40" borderId="13" xfId="0" applyNumberFormat="1" applyFont="1" applyFill="1" applyBorder="1" applyAlignment="1" applyProtection="1">
      <alignment horizontal="left"/>
      <protection/>
    </xf>
    <xf numFmtId="167" fontId="11" fillId="40" borderId="14" xfId="0" applyNumberFormat="1" applyFont="1" applyFill="1" applyBorder="1" applyAlignment="1" applyProtection="1">
      <alignment horizontal="left"/>
      <protection/>
    </xf>
    <xf numFmtId="0" fontId="97" fillId="33" borderId="0" xfId="0" applyFont="1" applyFill="1" applyAlignment="1">
      <alignment/>
    </xf>
    <xf numFmtId="0" fontId="97" fillId="33" borderId="0" xfId="0" applyFont="1" applyFill="1" applyAlignment="1" applyProtection="1">
      <alignment/>
      <protection/>
    </xf>
    <xf numFmtId="0" fontId="98" fillId="34" borderId="0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8" fillId="40" borderId="25" xfId="0" applyFont="1" applyFill="1" applyBorder="1" applyAlignment="1" applyProtection="1">
      <alignment/>
      <protection/>
    </xf>
    <xf numFmtId="182" fontId="8" fillId="40" borderId="0" xfId="0" applyNumberFormat="1" applyFont="1" applyFill="1" applyBorder="1" applyAlignment="1" applyProtection="1">
      <alignment horizontal="left"/>
      <protection/>
    </xf>
    <xf numFmtId="0" fontId="8" fillId="40" borderId="11" xfId="0" applyFont="1" applyFill="1" applyBorder="1" applyAlignment="1" applyProtection="1">
      <alignment horizontal="left"/>
      <protection/>
    </xf>
    <xf numFmtId="3" fontId="8" fillId="40" borderId="11" xfId="0" applyNumberFormat="1" applyFont="1" applyFill="1" applyBorder="1" applyAlignment="1" applyProtection="1">
      <alignment horizontal="right"/>
      <protection/>
    </xf>
    <xf numFmtId="0" fontId="8" fillId="40" borderId="0" xfId="0" applyFont="1" applyFill="1" applyBorder="1" applyAlignment="1" applyProtection="1">
      <alignment horizontal="left"/>
      <protection/>
    </xf>
    <xf numFmtId="167" fontId="11" fillId="40" borderId="17" xfId="0" applyNumberFormat="1" applyFont="1" applyFill="1" applyBorder="1" applyAlignment="1" applyProtection="1">
      <alignment horizontal="left"/>
      <protection/>
    </xf>
    <xf numFmtId="10" fontId="9" fillId="33" borderId="30" xfId="65" applyNumberFormat="1" applyFont="1" applyFill="1" applyBorder="1" applyAlignment="1">
      <alignment horizontal="center"/>
      <protection/>
    </xf>
    <xf numFmtId="164" fontId="9" fillId="0" borderId="30" xfId="47" applyNumberFormat="1" applyFont="1" applyBorder="1" applyAlignment="1">
      <alignment horizontal="right"/>
    </xf>
    <xf numFmtId="164" fontId="9" fillId="0" borderId="28" xfId="47" applyNumberFormat="1" applyFont="1" applyBorder="1" applyAlignment="1">
      <alignment horizontal="right"/>
    </xf>
    <xf numFmtId="164" fontId="9" fillId="0" borderId="30" xfId="47" applyNumberFormat="1" applyFont="1" applyBorder="1" applyAlignment="1">
      <alignment horizontal="center"/>
    </xf>
    <xf numFmtId="170" fontId="8" fillId="34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99" fillId="41" borderId="34" xfId="4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/>
    </xf>
    <xf numFmtId="0" fontId="8" fillId="34" borderId="0" xfId="65" applyFont="1" applyFill="1" applyAlignment="1" applyProtection="1">
      <alignment horizontal="right" vertical="top" wrapText="1"/>
      <protection/>
    </xf>
    <xf numFmtId="0" fontId="99" fillId="41" borderId="35" xfId="4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Currency 2 2" xfId="51"/>
    <cellStyle name="Currency 3" xfId="52"/>
    <cellStyle name="Currency 4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te" xfId="69"/>
    <cellStyle name="Output" xfId="70"/>
    <cellStyle name="Percent" xfId="71"/>
    <cellStyle name="Percent 2" xfId="72"/>
    <cellStyle name="Percent 2 2" xfId="73"/>
    <cellStyle name="Percent 2 3" xfId="74"/>
    <cellStyle name="Percent 3" xfId="75"/>
    <cellStyle name="Percent 4" xfId="76"/>
    <cellStyle name="Title" xfId="77"/>
    <cellStyle name="Total" xfId="78"/>
    <cellStyle name="Warning Text" xfId="79"/>
  </cellStyles>
  <dxfs count="2">
    <dxf>
      <font>
        <color indexed="9"/>
      </font>
      <fill>
        <patternFill>
          <bgColor indexed="9"/>
        </patternFill>
      </fill>
      <border>
        <right/>
        <top/>
        <bottom/>
      </border>
    </dxf>
    <dxf>
      <font>
        <color indexed="9"/>
      </font>
      <fill>
        <patternFill>
          <bgColor indexed="9"/>
        </patternFill>
      </fill>
      <border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4</xdr:row>
      <xdr:rowOff>104775</xdr:rowOff>
    </xdr:from>
    <xdr:to>
      <xdr:col>6</xdr:col>
      <xdr:colOff>1381125</xdr:colOff>
      <xdr:row>5</xdr:row>
      <xdr:rowOff>200025</xdr:rowOff>
    </xdr:to>
    <xdr:pic>
      <xdr:nvPicPr>
        <xdr:cNvPr id="1" name="logo" descr="Advant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14475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104775</xdr:rowOff>
    </xdr:from>
    <xdr:to>
      <xdr:col>6</xdr:col>
      <xdr:colOff>1381125</xdr:colOff>
      <xdr:row>5</xdr:row>
      <xdr:rowOff>200025</xdr:rowOff>
    </xdr:to>
    <xdr:pic>
      <xdr:nvPicPr>
        <xdr:cNvPr id="2" name="logo" descr="Advant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14475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104775</xdr:rowOff>
    </xdr:from>
    <xdr:to>
      <xdr:col>6</xdr:col>
      <xdr:colOff>1381125</xdr:colOff>
      <xdr:row>5</xdr:row>
      <xdr:rowOff>200025</xdr:rowOff>
    </xdr:to>
    <xdr:pic>
      <xdr:nvPicPr>
        <xdr:cNvPr id="3" name="logo" descr="Advant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14475"/>
          <a:ext cx="1000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1438275</xdr:colOff>
      <xdr:row>3</xdr:row>
      <xdr:rowOff>200025</xdr:rowOff>
    </xdr:from>
    <xdr:to>
      <xdr:col>6</xdr:col>
      <xdr:colOff>1438275</xdr:colOff>
      <xdr:row>3</xdr:row>
      <xdr:rowOff>495300</xdr:rowOff>
    </xdr:to>
    <xdr:pic>
      <xdr:nvPicPr>
        <xdr:cNvPr id="4" name="logo" descr="Advant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8477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1438275</xdr:colOff>
      <xdr:row>3</xdr:row>
      <xdr:rowOff>200025</xdr:rowOff>
    </xdr:from>
    <xdr:to>
      <xdr:col>6</xdr:col>
      <xdr:colOff>1438275</xdr:colOff>
      <xdr:row>3</xdr:row>
      <xdr:rowOff>495300</xdr:rowOff>
    </xdr:to>
    <xdr:pic>
      <xdr:nvPicPr>
        <xdr:cNvPr id="5" name="logo" descr="Advant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8477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123825</xdr:rowOff>
    </xdr:from>
    <xdr:to>
      <xdr:col>5</xdr:col>
      <xdr:colOff>857250</xdr:colOff>
      <xdr:row>0</xdr:row>
      <xdr:rowOff>200025</xdr:rowOff>
    </xdr:to>
    <xdr:pic>
      <xdr:nvPicPr>
        <xdr:cNvPr id="6" name="logo" descr="Advant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2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2</xdr:row>
      <xdr:rowOff>76200</xdr:rowOff>
    </xdr:from>
    <xdr:to>
      <xdr:col>6</xdr:col>
      <xdr:colOff>3981450</xdr:colOff>
      <xdr:row>5</xdr:row>
      <xdr:rowOff>28575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6000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1</xdr:row>
      <xdr:rowOff>0</xdr:rowOff>
    </xdr:from>
    <xdr:to>
      <xdr:col>7</xdr:col>
      <xdr:colOff>504825</xdr:colOff>
      <xdr:row>1</xdr:row>
      <xdr:rowOff>0</xdr:rowOff>
    </xdr:to>
    <xdr:pic>
      <xdr:nvPicPr>
        <xdr:cNvPr id="1" name="Picture 1729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953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0</xdr:row>
      <xdr:rowOff>257175</xdr:rowOff>
    </xdr:from>
    <xdr:to>
      <xdr:col>9</xdr:col>
      <xdr:colOff>3495675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257175"/>
          <a:ext cx="2743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r.national.com.au\hobo_data\Documents%20and%20Settings\wfang\Local%20Settings\Temporary%20Internet%20Files\Content.Outlook\5O93C4F4\James\National%20Comparison%20Rate%2020110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cing%20Team%20Folders\Advantedge%20Pricing%20Integration\20221202%20-%20FR%20increase\KFS\KFS%20Lock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"/>
      <sheetName val="Schedule"/>
      <sheetName val="Calculation"/>
      <sheetName val="Calculation special"/>
      <sheetName val="Calculation-old"/>
      <sheetName val="NCCP Check"/>
      <sheetName val="PLCalc"/>
      <sheetName val="PPL"/>
      <sheetName val="CSV_Data old"/>
      <sheetName val="CSV_Data (NCCP) not in use"/>
      <sheetName val="CSV_Data"/>
      <sheetName val="PDF_Data"/>
      <sheetName val="Flyer"/>
    </sheetNames>
    <sheetDataSet>
      <sheetData sheetId="0">
        <row r="2">
          <cell r="A2" t="str">
            <v>Products</v>
          </cell>
          <cell r="B2" t="str">
            <v>MUST UPDATE ALL RATES &amp; FEES IN BLACK BOLD FONTS!</v>
          </cell>
        </row>
        <row r="3">
          <cell r="A3" t="str">
            <v>National Tailored Home Loan Variable Rate</v>
          </cell>
          <cell r="B3">
            <v>0.0767</v>
          </cell>
          <cell r="C3">
            <v>0.0767</v>
          </cell>
          <cell r="E3">
            <v>600</v>
          </cell>
          <cell r="F3">
            <v>8</v>
          </cell>
          <cell r="G3" t="str">
            <v>M</v>
          </cell>
          <cell r="H3" t="str">
            <v>N</v>
          </cell>
          <cell r="I3" t="str">
            <v>N</v>
          </cell>
        </row>
        <row r="4">
          <cell r="A4" t="str">
            <v>National Choice Package Variable Rate Home Loan</v>
          </cell>
          <cell r="B4">
            <v>0.0717</v>
          </cell>
          <cell r="C4">
            <v>0.0717</v>
          </cell>
          <cell r="E4">
            <v>395</v>
          </cell>
          <cell r="F4">
            <v>395</v>
          </cell>
          <cell r="G4" t="str">
            <v>Y</v>
          </cell>
          <cell r="H4" t="str">
            <v>Y</v>
          </cell>
          <cell r="I4" t="str">
            <v>N</v>
          </cell>
        </row>
        <row r="5">
          <cell r="A5" t="str">
            <v>National Private Tailored Package Variable Rate Home Loan</v>
          </cell>
          <cell r="B5">
            <v>0.0717</v>
          </cell>
          <cell r="C5">
            <v>0.0717</v>
          </cell>
          <cell r="E5">
            <v>750</v>
          </cell>
          <cell r="F5">
            <v>750</v>
          </cell>
          <cell r="G5" t="str">
            <v>Y</v>
          </cell>
          <cell r="H5" t="str">
            <v>Y</v>
          </cell>
          <cell r="I5" t="str">
            <v>N</v>
          </cell>
        </row>
        <row r="6">
          <cell r="A6" t="str">
            <v>National Shareholders' Package Variable Rate Home Loan</v>
          </cell>
          <cell r="B6">
            <v>0.0767</v>
          </cell>
          <cell r="C6">
            <v>0.0767</v>
          </cell>
          <cell r="E6">
            <v>0</v>
          </cell>
          <cell r="F6">
            <v>8</v>
          </cell>
          <cell r="G6" t="str">
            <v>M</v>
          </cell>
          <cell r="H6" t="str">
            <v>N</v>
          </cell>
          <cell r="I6" t="str">
            <v>N</v>
          </cell>
        </row>
        <row r="7">
          <cell r="A7" t="str">
            <v>National Homeowner's Package Variable Rate</v>
          </cell>
          <cell r="B7">
            <v>0.0721</v>
          </cell>
          <cell r="C7">
            <v>0.0721</v>
          </cell>
          <cell r="E7">
            <v>300</v>
          </cell>
          <cell r="F7">
            <v>300</v>
          </cell>
          <cell r="G7" t="str">
            <v>Y</v>
          </cell>
          <cell r="H7" t="str">
            <v>Y</v>
          </cell>
          <cell r="I7" t="str">
            <v>N</v>
          </cell>
        </row>
        <row r="8">
          <cell r="A8" t="str">
            <v>National Tailored Home Loan Variable Rate with 100% Offset</v>
          </cell>
          <cell r="B8">
            <v>0.0767</v>
          </cell>
          <cell r="C8">
            <v>0.0767</v>
          </cell>
          <cell r="E8">
            <v>600</v>
          </cell>
          <cell r="F8">
            <v>10</v>
          </cell>
          <cell r="G8" t="str">
            <v>M</v>
          </cell>
          <cell r="H8" t="str">
            <v>N</v>
          </cell>
          <cell r="I8" t="str">
            <v>N</v>
          </cell>
        </row>
        <row r="9">
          <cell r="A9" t="str">
            <v>National Choice Package Variable Rate Home Loan with 100% Offset</v>
          </cell>
          <cell r="B9">
            <v>0.0717</v>
          </cell>
          <cell r="C9">
            <v>0.0717</v>
          </cell>
          <cell r="E9">
            <v>395</v>
          </cell>
          <cell r="F9">
            <v>395</v>
          </cell>
          <cell r="G9" t="str">
            <v>Y</v>
          </cell>
          <cell r="H9" t="str">
            <v>Y</v>
          </cell>
          <cell r="I9" t="str">
            <v>N</v>
          </cell>
        </row>
        <row r="10">
          <cell r="A10" t="str">
            <v>National Private Tailored Package Variable Rate Home Loan with 100% Offset</v>
          </cell>
          <cell r="B10">
            <v>0.0717</v>
          </cell>
          <cell r="C10">
            <v>0.0717</v>
          </cell>
          <cell r="E10">
            <v>750</v>
          </cell>
          <cell r="F10">
            <v>750</v>
          </cell>
          <cell r="G10" t="str">
            <v>Y</v>
          </cell>
          <cell r="H10" t="str">
            <v>Y</v>
          </cell>
          <cell r="I10" t="str">
            <v>N</v>
          </cell>
        </row>
        <row r="11">
          <cell r="A11" t="str">
            <v>National Shareholders' Package Variable Rate Home Loan with 100% Offset</v>
          </cell>
          <cell r="B11">
            <v>0.0767</v>
          </cell>
          <cell r="C11">
            <v>0.0767</v>
          </cell>
          <cell r="E11">
            <v>0</v>
          </cell>
          <cell r="F11">
            <v>10</v>
          </cell>
          <cell r="G11" t="str">
            <v>M</v>
          </cell>
          <cell r="H11" t="str">
            <v>N</v>
          </cell>
          <cell r="I11" t="str">
            <v>N</v>
          </cell>
        </row>
        <row r="12">
          <cell r="A12" t="str">
            <v>National Base Variable Rate Home Loan Interest Only Option</v>
          </cell>
          <cell r="B12">
            <v>0.0746</v>
          </cell>
          <cell r="C12">
            <v>0.0746</v>
          </cell>
          <cell r="D12">
            <v>60</v>
          </cell>
          <cell r="E12">
            <v>600</v>
          </cell>
          <cell r="F12">
            <v>0</v>
          </cell>
          <cell r="G12" t="str">
            <v>M</v>
          </cell>
          <cell r="H12" t="str">
            <v>N</v>
          </cell>
          <cell r="I12" t="str">
            <v>Y</v>
          </cell>
        </row>
        <row r="13">
          <cell r="A13" t="str">
            <v>National Base Variable Rate Home Loan</v>
          </cell>
          <cell r="B13">
            <v>0.0746</v>
          </cell>
          <cell r="C13">
            <v>0.0746</v>
          </cell>
          <cell r="E13">
            <v>600</v>
          </cell>
          <cell r="F13">
            <v>0</v>
          </cell>
          <cell r="G13" t="str">
            <v>M</v>
          </cell>
          <cell r="H13" t="str">
            <v>N</v>
          </cell>
          <cell r="I13" t="str">
            <v>N</v>
          </cell>
        </row>
        <row r="14">
          <cell r="A14" t="str">
            <v>National Tailored Home Loan 1 Year Fixed Rate</v>
          </cell>
          <cell r="B14">
            <v>0.0767</v>
          </cell>
          <cell r="C14">
            <v>0.0704</v>
          </cell>
          <cell r="D14">
            <v>12</v>
          </cell>
          <cell r="E14">
            <v>600</v>
          </cell>
          <cell r="F14">
            <v>8</v>
          </cell>
          <cell r="G14" t="str">
            <v>M</v>
          </cell>
          <cell r="H14" t="str">
            <v>N</v>
          </cell>
          <cell r="I14" t="str">
            <v>N</v>
          </cell>
        </row>
        <row r="15">
          <cell r="A15" t="str">
            <v>National Tailored Home Loan 2 Year Fixed Rate</v>
          </cell>
          <cell r="B15">
            <v>0.0767</v>
          </cell>
          <cell r="C15">
            <v>0.0729</v>
          </cell>
          <cell r="D15">
            <v>24</v>
          </cell>
          <cell r="E15">
            <v>600</v>
          </cell>
          <cell r="F15">
            <v>8</v>
          </cell>
          <cell r="G15" t="str">
            <v>M</v>
          </cell>
          <cell r="H15" t="str">
            <v>N</v>
          </cell>
          <cell r="I15" t="str">
            <v>N</v>
          </cell>
        </row>
        <row r="16">
          <cell r="A16" t="str">
            <v>National Tailored Home Loan 3 Year Fixed Rate</v>
          </cell>
          <cell r="B16">
            <v>0.0767</v>
          </cell>
          <cell r="C16">
            <v>0.073</v>
          </cell>
          <cell r="D16">
            <v>36</v>
          </cell>
          <cell r="E16">
            <v>600</v>
          </cell>
          <cell r="F16">
            <v>8</v>
          </cell>
          <cell r="G16" t="str">
            <v>M</v>
          </cell>
          <cell r="H16" t="str">
            <v>N</v>
          </cell>
          <cell r="I16" t="str">
            <v>N</v>
          </cell>
        </row>
        <row r="17">
          <cell r="A17" t="str">
            <v>National Tailored Home Loan 4 Year Fixed Rate</v>
          </cell>
          <cell r="B17">
            <v>0.0767</v>
          </cell>
          <cell r="C17">
            <v>0.0779</v>
          </cell>
          <cell r="D17">
            <v>48</v>
          </cell>
          <cell r="E17">
            <v>600</v>
          </cell>
          <cell r="F17">
            <v>8</v>
          </cell>
          <cell r="G17" t="str">
            <v>M</v>
          </cell>
          <cell r="H17" t="str">
            <v>N</v>
          </cell>
          <cell r="I17" t="str">
            <v>N</v>
          </cell>
        </row>
        <row r="18">
          <cell r="A18" t="str">
            <v>National Tailored Home Loan 5 Year Fixed Rate</v>
          </cell>
          <cell r="B18">
            <v>0.0767</v>
          </cell>
          <cell r="C18">
            <v>0.0799</v>
          </cell>
          <cell r="D18">
            <v>60</v>
          </cell>
          <cell r="E18">
            <v>600</v>
          </cell>
          <cell r="F18">
            <v>8</v>
          </cell>
          <cell r="G18" t="str">
            <v>M</v>
          </cell>
          <cell r="H18" t="str">
            <v>N</v>
          </cell>
          <cell r="I18" t="str">
            <v>N</v>
          </cell>
        </row>
        <row r="19">
          <cell r="A19" t="str">
            <v>National Tailored Home Loan 10 Year Fixed Rate</v>
          </cell>
          <cell r="B19">
            <v>0.0767</v>
          </cell>
          <cell r="C19">
            <v>0.0819</v>
          </cell>
          <cell r="D19">
            <v>120</v>
          </cell>
          <cell r="E19">
            <v>600</v>
          </cell>
          <cell r="F19">
            <v>8</v>
          </cell>
          <cell r="G19" t="str">
            <v>M</v>
          </cell>
          <cell r="H19" t="str">
            <v>N</v>
          </cell>
          <cell r="I19" t="str">
            <v>N</v>
          </cell>
        </row>
        <row r="20">
          <cell r="A20" t="str">
            <v>National Choice Package 1 Year Fixed Rate</v>
          </cell>
          <cell r="B20">
            <v>0.0717</v>
          </cell>
          <cell r="C20">
            <v>0.0694</v>
          </cell>
          <cell r="D20">
            <v>12</v>
          </cell>
          <cell r="E20">
            <v>395</v>
          </cell>
          <cell r="F20">
            <v>395</v>
          </cell>
          <cell r="G20" t="str">
            <v>Y</v>
          </cell>
          <cell r="H20" t="str">
            <v>Y</v>
          </cell>
          <cell r="I20" t="str">
            <v>N</v>
          </cell>
        </row>
        <row r="21">
          <cell r="A21" t="str">
            <v>National Choice Package 2 Year Fixed Rate</v>
          </cell>
          <cell r="B21">
            <v>0.0717</v>
          </cell>
          <cell r="C21">
            <v>0.0719</v>
          </cell>
          <cell r="D21">
            <v>24</v>
          </cell>
          <cell r="E21">
            <v>395</v>
          </cell>
          <cell r="F21">
            <v>395</v>
          </cell>
          <cell r="G21" t="str">
            <v>Y</v>
          </cell>
          <cell r="H21" t="str">
            <v>Y</v>
          </cell>
          <cell r="I21" t="str">
            <v>N</v>
          </cell>
        </row>
        <row r="22">
          <cell r="A22" t="str">
            <v>National Choice Package 3 Year Fixed Rate</v>
          </cell>
          <cell r="B22">
            <v>0.0717</v>
          </cell>
          <cell r="C22">
            <v>0.072</v>
          </cell>
          <cell r="D22">
            <v>36</v>
          </cell>
          <cell r="E22">
            <v>395</v>
          </cell>
          <cell r="F22">
            <v>395</v>
          </cell>
          <cell r="G22" t="str">
            <v>Y</v>
          </cell>
          <cell r="H22" t="str">
            <v>Y</v>
          </cell>
          <cell r="I22" t="str">
            <v>N</v>
          </cell>
        </row>
        <row r="23">
          <cell r="A23" t="str">
            <v>National Choice Package 4 Year Fixed Rate</v>
          </cell>
          <cell r="B23">
            <v>0.0717</v>
          </cell>
          <cell r="C23">
            <v>0.0769</v>
          </cell>
          <cell r="D23">
            <v>48</v>
          </cell>
          <cell r="E23">
            <v>395</v>
          </cell>
          <cell r="F23">
            <v>395</v>
          </cell>
          <cell r="G23" t="str">
            <v>Y</v>
          </cell>
          <cell r="H23" t="str">
            <v>Y</v>
          </cell>
          <cell r="I23" t="str">
            <v>N</v>
          </cell>
        </row>
        <row r="24">
          <cell r="A24" t="str">
            <v>National Choice Package 5 Year Fixed Rate</v>
          </cell>
          <cell r="B24">
            <v>0.0717</v>
          </cell>
          <cell r="C24">
            <v>0.0789</v>
          </cell>
          <cell r="D24">
            <v>60</v>
          </cell>
          <cell r="E24">
            <v>395</v>
          </cell>
          <cell r="F24">
            <v>395</v>
          </cell>
          <cell r="G24" t="str">
            <v>Y</v>
          </cell>
          <cell r="H24" t="str">
            <v>Y</v>
          </cell>
          <cell r="I24" t="str">
            <v>N</v>
          </cell>
        </row>
        <row r="25">
          <cell r="A25" t="str">
            <v>National Choice Package 10 Year Fixed Rate</v>
          </cell>
          <cell r="B25">
            <v>0.0717</v>
          </cell>
          <cell r="C25">
            <v>0.0809</v>
          </cell>
          <cell r="D25">
            <v>120</v>
          </cell>
          <cell r="E25">
            <v>395</v>
          </cell>
          <cell r="F25">
            <v>395</v>
          </cell>
          <cell r="G25" t="str">
            <v>Y</v>
          </cell>
          <cell r="H25" t="str">
            <v>Y</v>
          </cell>
          <cell r="I25" t="str">
            <v>N</v>
          </cell>
        </row>
        <row r="26">
          <cell r="A26" t="str">
            <v>National Private Tailored Package 1 Year Fixed Rate</v>
          </cell>
          <cell r="B26">
            <v>0.0717</v>
          </cell>
          <cell r="C26">
            <v>0.0694</v>
          </cell>
          <cell r="D26">
            <v>12</v>
          </cell>
          <cell r="E26">
            <v>750</v>
          </cell>
          <cell r="F26">
            <v>750</v>
          </cell>
          <cell r="G26" t="str">
            <v>Y</v>
          </cell>
          <cell r="H26" t="str">
            <v>Y</v>
          </cell>
          <cell r="I26" t="str">
            <v>N</v>
          </cell>
        </row>
        <row r="27">
          <cell r="A27" t="str">
            <v>National Private Tailored Package 2 Year Fixed Rate</v>
          </cell>
          <cell r="B27">
            <v>0.0717</v>
          </cell>
          <cell r="C27">
            <v>0.0719</v>
          </cell>
          <cell r="D27">
            <v>24</v>
          </cell>
          <cell r="E27">
            <v>750</v>
          </cell>
          <cell r="F27">
            <v>750</v>
          </cell>
          <cell r="G27" t="str">
            <v>Y</v>
          </cell>
          <cell r="H27" t="str">
            <v>Y</v>
          </cell>
          <cell r="I27" t="str">
            <v>N</v>
          </cell>
        </row>
        <row r="28">
          <cell r="A28" t="str">
            <v>National Private Tailored Package 3 Year Fixed Rate</v>
          </cell>
          <cell r="B28">
            <v>0.0717</v>
          </cell>
          <cell r="C28">
            <v>0.072</v>
          </cell>
          <cell r="D28">
            <v>36</v>
          </cell>
          <cell r="E28">
            <v>750</v>
          </cell>
          <cell r="F28">
            <v>750</v>
          </cell>
          <cell r="G28" t="str">
            <v>Y</v>
          </cell>
          <cell r="H28" t="str">
            <v>Y</v>
          </cell>
          <cell r="I28" t="str">
            <v>N</v>
          </cell>
        </row>
        <row r="29">
          <cell r="A29" t="str">
            <v>National Private Tailored Package 4 Year Fixed Rate</v>
          </cell>
          <cell r="B29">
            <v>0.0717</v>
          </cell>
          <cell r="C29">
            <v>0.0769</v>
          </cell>
          <cell r="D29">
            <v>48</v>
          </cell>
          <cell r="E29">
            <v>750</v>
          </cell>
          <cell r="F29">
            <v>750</v>
          </cell>
          <cell r="G29" t="str">
            <v>Y</v>
          </cell>
          <cell r="H29" t="str">
            <v>Y</v>
          </cell>
          <cell r="I29" t="str">
            <v>N</v>
          </cell>
        </row>
        <row r="30">
          <cell r="A30" t="str">
            <v>National Private Tailored Package 5 Year Fixed Rate</v>
          </cell>
          <cell r="B30">
            <v>0.0717</v>
          </cell>
          <cell r="C30">
            <v>0.0789</v>
          </cell>
          <cell r="D30">
            <v>60</v>
          </cell>
          <cell r="E30">
            <v>750</v>
          </cell>
          <cell r="F30">
            <v>750</v>
          </cell>
          <cell r="G30" t="str">
            <v>Y</v>
          </cell>
          <cell r="H30" t="str">
            <v>Y</v>
          </cell>
          <cell r="I30" t="str">
            <v>N</v>
          </cell>
        </row>
        <row r="31">
          <cell r="A31" t="str">
            <v>National Private Tailored Package 10 Year Fixed Rate</v>
          </cell>
          <cell r="B31">
            <v>0.0717</v>
          </cell>
          <cell r="C31">
            <v>0.0809</v>
          </cell>
          <cell r="D31">
            <v>120</v>
          </cell>
          <cell r="E31">
            <v>750</v>
          </cell>
          <cell r="F31">
            <v>750</v>
          </cell>
          <cell r="G31" t="str">
            <v>Y</v>
          </cell>
          <cell r="H31" t="str">
            <v>Y</v>
          </cell>
          <cell r="I31" t="str">
            <v>N</v>
          </cell>
        </row>
        <row r="32">
          <cell r="A32" t="str">
            <v>National Shareholders' Package 1 Year Fixed Rate</v>
          </cell>
          <cell r="B32">
            <v>0.0767</v>
          </cell>
          <cell r="C32">
            <v>0.0704</v>
          </cell>
          <cell r="D32">
            <v>12</v>
          </cell>
          <cell r="E32">
            <v>0</v>
          </cell>
          <cell r="F32">
            <v>8</v>
          </cell>
          <cell r="G32" t="str">
            <v>M</v>
          </cell>
          <cell r="H32" t="str">
            <v>N</v>
          </cell>
          <cell r="I32" t="str">
            <v>N</v>
          </cell>
        </row>
        <row r="33">
          <cell r="A33" t="str">
            <v>National Shareholders' Package 2 Year Fixed Rate</v>
          </cell>
          <cell r="B33">
            <v>0.0767</v>
          </cell>
          <cell r="C33">
            <v>0.0729</v>
          </cell>
          <cell r="D33">
            <v>24</v>
          </cell>
          <cell r="E33">
            <v>0</v>
          </cell>
          <cell r="F33">
            <v>8</v>
          </cell>
          <cell r="G33" t="str">
            <v>M</v>
          </cell>
          <cell r="H33" t="str">
            <v>N</v>
          </cell>
          <cell r="I33" t="str">
            <v>N</v>
          </cell>
        </row>
        <row r="34">
          <cell r="A34" t="str">
            <v>National Shareholders' Package 3 Year Fixed Rate</v>
          </cell>
          <cell r="B34">
            <v>0.0767</v>
          </cell>
          <cell r="C34">
            <v>0.073</v>
          </cell>
          <cell r="D34">
            <v>36</v>
          </cell>
          <cell r="E34">
            <v>0</v>
          </cell>
          <cell r="F34">
            <v>8</v>
          </cell>
          <cell r="G34" t="str">
            <v>M</v>
          </cell>
          <cell r="H34" t="str">
            <v>N</v>
          </cell>
          <cell r="I34" t="str">
            <v>N</v>
          </cell>
        </row>
        <row r="35">
          <cell r="A35" t="str">
            <v>National Shareholders' Package 4 Year Fixed Rate</v>
          </cell>
          <cell r="B35">
            <v>0.0767</v>
          </cell>
          <cell r="C35">
            <v>0.0779</v>
          </cell>
          <cell r="D35">
            <v>48</v>
          </cell>
          <cell r="E35">
            <v>0</v>
          </cell>
          <cell r="F35">
            <v>8</v>
          </cell>
          <cell r="G35" t="str">
            <v>M</v>
          </cell>
          <cell r="H35" t="str">
            <v>N</v>
          </cell>
          <cell r="I35" t="str">
            <v>N</v>
          </cell>
        </row>
        <row r="36">
          <cell r="A36" t="str">
            <v>National Shareholders' Package 5 Year Fixed Rate</v>
          </cell>
          <cell r="B36">
            <v>0.0767</v>
          </cell>
          <cell r="C36">
            <v>0.0799</v>
          </cell>
          <cell r="D36">
            <v>60</v>
          </cell>
          <cell r="E36">
            <v>0</v>
          </cell>
          <cell r="F36">
            <v>8</v>
          </cell>
          <cell r="G36" t="str">
            <v>M</v>
          </cell>
          <cell r="H36" t="str">
            <v>N</v>
          </cell>
          <cell r="I36" t="str">
            <v>N</v>
          </cell>
        </row>
        <row r="37">
          <cell r="A37" t="str">
            <v>National Shareholders' Package 10 Year Fixed Rate</v>
          </cell>
          <cell r="B37">
            <v>0.0767</v>
          </cell>
          <cell r="C37">
            <v>0.0819</v>
          </cell>
          <cell r="D37">
            <v>120</v>
          </cell>
          <cell r="E37">
            <v>0</v>
          </cell>
          <cell r="F37">
            <v>8</v>
          </cell>
          <cell r="G37" t="str">
            <v>M</v>
          </cell>
          <cell r="H37" t="str">
            <v>N</v>
          </cell>
          <cell r="I37" t="str">
            <v>N</v>
          </cell>
        </row>
        <row r="38">
          <cell r="A38" t="str">
            <v>National Introductory Rate Home Loan 6 mths Variable Rate</v>
          </cell>
          <cell r="B38">
            <v>0.0767</v>
          </cell>
          <cell r="C38">
            <v>0.0658</v>
          </cell>
          <cell r="D38">
            <v>6</v>
          </cell>
          <cell r="E38">
            <v>600</v>
          </cell>
          <cell r="F38">
            <v>10</v>
          </cell>
          <cell r="G38" t="str">
            <v>M</v>
          </cell>
          <cell r="H38" t="str">
            <v>N</v>
          </cell>
          <cell r="I38" t="str">
            <v>N</v>
          </cell>
        </row>
        <row r="39">
          <cell r="A39" t="str">
            <v>National Introductory Rate Home Loan 12 mths Variable Rate</v>
          </cell>
          <cell r="B39">
            <v>0.0767</v>
          </cell>
          <cell r="C39">
            <v>0.0658</v>
          </cell>
          <cell r="D39">
            <v>12</v>
          </cell>
          <cell r="E39">
            <v>600</v>
          </cell>
          <cell r="F39">
            <v>10</v>
          </cell>
          <cell r="G39" t="str">
            <v>M</v>
          </cell>
          <cell r="H39" t="str">
            <v>N</v>
          </cell>
          <cell r="I39" t="str">
            <v>N</v>
          </cell>
        </row>
        <row r="40">
          <cell r="A40" t="str">
            <v>National Introductory Rate Home Loan 6 mths Fixed Rate</v>
          </cell>
          <cell r="B40">
            <v>0.0767</v>
          </cell>
          <cell r="C40">
            <v>0.0664</v>
          </cell>
          <cell r="D40">
            <v>6</v>
          </cell>
          <cell r="E40">
            <v>600</v>
          </cell>
          <cell r="F40">
            <v>10</v>
          </cell>
          <cell r="G40" t="str">
            <v>M</v>
          </cell>
          <cell r="H40" t="str">
            <v>N</v>
          </cell>
          <cell r="I40" t="str">
            <v>N</v>
          </cell>
        </row>
        <row r="41">
          <cell r="A41" t="str">
            <v>National Introductory Rate Home Loan 12 mths Fixed Rate</v>
          </cell>
          <cell r="B41">
            <v>0.0767</v>
          </cell>
          <cell r="C41">
            <v>0.0664</v>
          </cell>
          <cell r="D41">
            <v>12</v>
          </cell>
          <cell r="E41">
            <v>600</v>
          </cell>
          <cell r="F41">
            <v>10</v>
          </cell>
          <cell r="G41" t="str">
            <v>M</v>
          </cell>
          <cell r="H41" t="str">
            <v>N</v>
          </cell>
          <cell r="I41" t="str">
            <v>N</v>
          </cell>
        </row>
        <row r="42">
          <cell r="A42" t="str">
            <v>National Portfolio Facility - 1 Year Fixed Rate Sub-Account</v>
          </cell>
          <cell r="B42">
            <v>0.0767</v>
          </cell>
          <cell r="C42">
            <v>0.0704</v>
          </cell>
          <cell r="D42">
            <v>12</v>
          </cell>
          <cell r="E42">
            <v>550</v>
          </cell>
          <cell r="F42">
            <v>550</v>
          </cell>
          <cell r="G42" t="str">
            <v>Y</v>
          </cell>
          <cell r="H42" t="str">
            <v>Y</v>
          </cell>
          <cell r="I42" t="str">
            <v>Y</v>
          </cell>
        </row>
        <row r="43">
          <cell r="A43" t="str">
            <v>National Portfolio Facility - 2 Year Fixed Rate Sub-Account</v>
          </cell>
          <cell r="B43">
            <v>0.0767</v>
          </cell>
          <cell r="C43">
            <v>0.0729</v>
          </cell>
          <cell r="D43">
            <v>24</v>
          </cell>
          <cell r="E43">
            <v>550</v>
          </cell>
          <cell r="F43">
            <v>550</v>
          </cell>
          <cell r="G43" t="str">
            <v>Y</v>
          </cell>
          <cell r="H43" t="str">
            <v>Y</v>
          </cell>
          <cell r="I43" t="str">
            <v>Y</v>
          </cell>
        </row>
        <row r="44">
          <cell r="A44" t="str">
            <v>National Portfolio Facility - 3 Year Fixed Rate Sub-Account</v>
          </cell>
          <cell r="B44">
            <v>0.0767</v>
          </cell>
          <cell r="C44">
            <v>0.073</v>
          </cell>
          <cell r="D44">
            <v>36</v>
          </cell>
          <cell r="E44">
            <v>550</v>
          </cell>
          <cell r="F44">
            <v>550</v>
          </cell>
          <cell r="G44" t="str">
            <v>Y</v>
          </cell>
          <cell r="H44" t="str">
            <v>Y</v>
          </cell>
          <cell r="I44" t="str">
            <v>Y</v>
          </cell>
        </row>
        <row r="45">
          <cell r="A45" t="str">
            <v>National Portfolio Facility - 4 Year Fixed Rate Sub-Account</v>
          </cell>
          <cell r="B45">
            <v>0.0767</v>
          </cell>
          <cell r="C45">
            <v>0.0779</v>
          </cell>
          <cell r="D45">
            <v>48</v>
          </cell>
          <cell r="E45">
            <v>550</v>
          </cell>
          <cell r="F45">
            <v>550</v>
          </cell>
          <cell r="G45" t="str">
            <v>Y</v>
          </cell>
          <cell r="H45" t="str">
            <v>Y</v>
          </cell>
          <cell r="I45" t="str">
            <v>Y</v>
          </cell>
        </row>
        <row r="46">
          <cell r="A46" t="str">
            <v>National Portfolio Facility - 5 Year Fixed Rate Sub-Account</v>
          </cell>
          <cell r="B46">
            <v>0.0767</v>
          </cell>
          <cell r="C46">
            <v>0.0799</v>
          </cell>
          <cell r="D46">
            <v>60</v>
          </cell>
          <cell r="E46">
            <v>550</v>
          </cell>
          <cell r="F46">
            <v>550</v>
          </cell>
          <cell r="G46" t="str">
            <v>Y</v>
          </cell>
          <cell r="H46" t="str">
            <v>Y</v>
          </cell>
          <cell r="I46" t="str">
            <v>Y</v>
          </cell>
        </row>
        <row r="47">
          <cell r="A47" t="str">
            <v>National Portfolio Facility - Variable Rate Sub-Account</v>
          </cell>
          <cell r="B47">
            <v>0.0767</v>
          </cell>
          <cell r="C47">
            <v>0.0767</v>
          </cell>
          <cell r="E47">
            <v>550</v>
          </cell>
          <cell r="F47">
            <v>550</v>
          </cell>
          <cell r="G47" t="str">
            <v>Y</v>
          </cell>
          <cell r="H47" t="str">
            <v>Y</v>
          </cell>
          <cell r="I47" t="str">
            <v>Y</v>
          </cell>
        </row>
        <row r="48">
          <cell r="A48" t="str">
            <v>National Private Portfolio Facility - 1 Year Fixed Rate Sub-Account</v>
          </cell>
          <cell r="B48">
            <v>0.0767</v>
          </cell>
          <cell r="C48">
            <v>0.0704</v>
          </cell>
          <cell r="D48">
            <v>12</v>
          </cell>
          <cell r="E48">
            <v>750</v>
          </cell>
          <cell r="F48">
            <v>750</v>
          </cell>
          <cell r="G48" t="str">
            <v>Y</v>
          </cell>
          <cell r="H48" t="str">
            <v>Y</v>
          </cell>
          <cell r="I48" t="str">
            <v>Y</v>
          </cell>
        </row>
        <row r="49">
          <cell r="A49" t="str">
            <v>National Private Portfolio Facility - 2 Year Fixed Rate Sub-Account</v>
          </cell>
          <cell r="B49">
            <v>0.0767</v>
          </cell>
          <cell r="C49">
            <v>0.0729</v>
          </cell>
          <cell r="D49">
            <v>24</v>
          </cell>
          <cell r="E49">
            <v>750</v>
          </cell>
          <cell r="F49">
            <v>750</v>
          </cell>
          <cell r="G49" t="str">
            <v>Y</v>
          </cell>
          <cell r="H49" t="str">
            <v>Y</v>
          </cell>
          <cell r="I49" t="str">
            <v>Y</v>
          </cell>
        </row>
        <row r="50">
          <cell r="A50" t="str">
            <v>National Private Portfolio Facility - 3 Year Fixed Rate Sub-Account</v>
          </cell>
          <cell r="B50">
            <v>0.0767</v>
          </cell>
          <cell r="C50">
            <v>0.073</v>
          </cell>
          <cell r="D50">
            <v>36</v>
          </cell>
          <cell r="E50">
            <v>750</v>
          </cell>
          <cell r="F50">
            <v>750</v>
          </cell>
          <cell r="G50" t="str">
            <v>Y</v>
          </cell>
          <cell r="H50" t="str">
            <v>Y</v>
          </cell>
          <cell r="I50" t="str">
            <v>Y</v>
          </cell>
        </row>
        <row r="51">
          <cell r="A51" t="str">
            <v>National Private Portfolio Facility - 4 Year Fixed Rate Sub-Account</v>
          </cell>
          <cell r="B51">
            <v>0.0767</v>
          </cell>
          <cell r="C51">
            <v>0.0779</v>
          </cell>
          <cell r="D51">
            <v>48</v>
          </cell>
          <cell r="E51">
            <v>750</v>
          </cell>
          <cell r="F51">
            <v>750</v>
          </cell>
          <cell r="G51" t="str">
            <v>Y</v>
          </cell>
          <cell r="H51" t="str">
            <v>Y</v>
          </cell>
          <cell r="I51" t="str">
            <v>Y</v>
          </cell>
        </row>
        <row r="52">
          <cell r="A52" t="str">
            <v>National Private Portfolio Facility - 5 Year Fixed Rate Sub-Account</v>
          </cell>
          <cell r="B52">
            <v>0.0767</v>
          </cell>
          <cell r="C52">
            <v>0.0799</v>
          </cell>
          <cell r="D52">
            <v>60</v>
          </cell>
          <cell r="E52">
            <v>750</v>
          </cell>
          <cell r="F52">
            <v>750</v>
          </cell>
          <cell r="G52" t="str">
            <v>Y</v>
          </cell>
          <cell r="H52" t="str">
            <v>Y</v>
          </cell>
          <cell r="I52" t="str">
            <v>Y</v>
          </cell>
        </row>
        <row r="53">
          <cell r="A53" t="str">
            <v>National Private Portfolio Facility - Variable Rate Sub-Account</v>
          </cell>
          <cell r="B53">
            <v>0.0767</v>
          </cell>
          <cell r="C53">
            <v>0.0767</v>
          </cell>
          <cell r="E53">
            <v>750</v>
          </cell>
          <cell r="F53">
            <v>750</v>
          </cell>
          <cell r="G53" t="str">
            <v>Y</v>
          </cell>
          <cell r="H53" t="str">
            <v>Y</v>
          </cell>
          <cell r="I53" t="str">
            <v>Y</v>
          </cell>
        </row>
        <row r="54">
          <cell r="A54" t="str">
            <v>FlexiPlus Mortgage</v>
          </cell>
          <cell r="B54">
            <v>0.0782</v>
          </cell>
          <cell r="C54">
            <v>0.0782</v>
          </cell>
          <cell r="E54">
            <v>600</v>
          </cell>
          <cell r="F54">
            <v>250</v>
          </cell>
          <cell r="G54" t="str">
            <v>Y</v>
          </cell>
          <cell r="H54" t="str">
            <v>N</v>
          </cell>
          <cell r="I54" t="str">
            <v>Y</v>
          </cell>
        </row>
        <row r="55">
          <cell r="A55" t="str">
            <v>FlexiPlus Mortgage - Reducing Limit</v>
          </cell>
          <cell r="B55">
            <v>0.0782</v>
          </cell>
          <cell r="C55">
            <v>0.0782</v>
          </cell>
          <cell r="E55">
            <v>600</v>
          </cell>
          <cell r="F55">
            <v>250</v>
          </cell>
          <cell r="G55" t="str">
            <v>Y</v>
          </cell>
          <cell r="H55" t="str">
            <v>N</v>
          </cell>
          <cell r="I55" t="str">
            <v>N</v>
          </cell>
        </row>
        <row r="56">
          <cell r="A56" t="str">
            <v>National Choice Package FlexiPlus Mortgage</v>
          </cell>
          <cell r="B56">
            <v>0.0767</v>
          </cell>
          <cell r="C56">
            <v>0.0767</v>
          </cell>
          <cell r="E56">
            <v>395</v>
          </cell>
          <cell r="F56">
            <v>395</v>
          </cell>
          <cell r="G56" t="str">
            <v>Y</v>
          </cell>
          <cell r="H56" t="str">
            <v>Y</v>
          </cell>
          <cell r="I56" t="str">
            <v>Y</v>
          </cell>
        </row>
        <row r="57">
          <cell r="A57" t="str">
            <v>National Choice Package FlexiPlus Mortgage - Reducing Limit</v>
          </cell>
          <cell r="B57">
            <v>0.0767</v>
          </cell>
          <cell r="C57">
            <v>0.0767</v>
          </cell>
          <cell r="E57">
            <v>395</v>
          </cell>
          <cell r="F57">
            <v>395</v>
          </cell>
          <cell r="G57" t="str">
            <v>Y</v>
          </cell>
          <cell r="H57" t="str">
            <v>Y</v>
          </cell>
          <cell r="I57" t="str">
            <v>N</v>
          </cell>
        </row>
        <row r="58">
          <cell r="A58" t="str">
            <v>National Private Tailored Package FlexiPlus Mortgage</v>
          </cell>
          <cell r="B58">
            <v>0.0767</v>
          </cell>
          <cell r="C58">
            <v>0.0767</v>
          </cell>
          <cell r="E58">
            <v>750</v>
          </cell>
          <cell r="F58">
            <v>750</v>
          </cell>
          <cell r="G58" t="str">
            <v>Y</v>
          </cell>
          <cell r="H58" t="str">
            <v>Y</v>
          </cell>
          <cell r="I58" t="str">
            <v>Y</v>
          </cell>
        </row>
        <row r="59">
          <cell r="A59" t="str">
            <v>National Private Tailored Package FlexiPlus Mortgage - Reducing Limit</v>
          </cell>
          <cell r="B59">
            <v>0.0767</v>
          </cell>
          <cell r="C59">
            <v>0.0767</v>
          </cell>
          <cell r="E59">
            <v>750</v>
          </cell>
          <cell r="F59">
            <v>750</v>
          </cell>
          <cell r="G59" t="str">
            <v>Y</v>
          </cell>
          <cell r="H59" t="str">
            <v>Y</v>
          </cell>
          <cell r="I59" t="str">
            <v>N</v>
          </cell>
        </row>
        <row r="60">
          <cell r="A60" t="str">
            <v>National Shareholders' Package FlexiPlus Mortgage</v>
          </cell>
          <cell r="B60">
            <v>0.0782</v>
          </cell>
          <cell r="C60">
            <v>0.0782</v>
          </cell>
          <cell r="E60">
            <v>0</v>
          </cell>
          <cell r="F60">
            <v>250</v>
          </cell>
          <cell r="G60" t="str">
            <v>Y</v>
          </cell>
          <cell r="H60" t="str">
            <v>N</v>
          </cell>
          <cell r="I60" t="str">
            <v>Y</v>
          </cell>
        </row>
        <row r="61">
          <cell r="A61" t="str">
            <v>National Shareholders' Package FlexiPlus Mortgage - Reducing Limit</v>
          </cell>
          <cell r="B61">
            <v>0.0782</v>
          </cell>
          <cell r="C61">
            <v>0.0782</v>
          </cell>
          <cell r="E61">
            <v>0</v>
          </cell>
          <cell r="F61">
            <v>250</v>
          </cell>
          <cell r="G61" t="str">
            <v>Y</v>
          </cell>
          <cell r="H61" t="str">
            <v>N</v>
          </cell>
          <cell r="I61" t="str">
            <v>N</v>
          </cell>
        </row>
        <row r="62">
          <cell r="A62" t="str">
            <v>National Tailored Home Loan Variable Rate Interest Only In Arrears</v>
          </cell>
          <cell r="B62">
            <v>0.0767</v>
          </cell>
          <cell r="C62">
            <v>0.0767</v>
          </cell>
          <cell r="D62">
            <v>60</v>
          </cell>
          <cell r="E62">
            <v>600</v>
          </cell>
          <cell r="F62">
            <v>8</v>
          </cell>
          <cell r="G62" t="str">
            <v>M</v>
          </cell>
          <cell r="H62" t="str">
            <v>N</v>
          </cell>
          <cell r="I62" t="str">
            <v>Y</v>
          </cell>
        </row>
        <row r="63">
          <cell r="A63" t="str">
            <v>National Tailored Home Loan Variable Rate with 100% Offset Interest Only In Arrears</v>
          </cell>
          <cell r="B63">
            <v>0.0767</v>
          </cell>
          <cell r="C63">
            <v>0.0767</v>
          </cell>
          <cell r="D63">
            <v>60</v>
          </cell>
          <cell r="E63">
            <v>600</v>
          </cell>
          <cell r="F63">
            <v>10</v>
          </cell>
          <cell r="G63" t="str">
            <v>M</v>
          </cell>
          <cell r="H63" t="str">
            <v>N</v>
          </cell>
          <cell r="I63" t="str">
            <v>Y</v>
          </cell>
        </row>
        <row r="64">
          <cell r="A64" t="str">
            <v>National Tailored Home Loan 1 Year Fixed Rate Interest Only In Arrears</v>
          </cell>
          <cell r="B64">
            <v>0.0767</v>
          </cell>
          <cell r="C64">
            <v>0.0714</v>
          </cell>
          <cell r="D64">
            <v>12</v>
          </cell>
          <cell r="E64">
            <v>600</v>
          </cell>
          <cell r="F64">
            <v>8</v>
          </cell>
          <cell r="G64" t="str">
            <v>M</v>
          </cell>
          <cell r="H64" t="str">
            <v>N</v>
          </cell>
          <cell r="I64" t="str">
            <v>Y</v>
          </cell>
        </row>
        <row r="65">
          <cell r="A65" t="str">
            <v>National Tailored Home Loan 2 Year Fixed Rate Interest Only In Arrears</v>
          </cell>
          <cell r="B65">
            <v>0.0767</v>
          </cell>
          <cell r="C65">
            <v>0.07390000000000001</v>
          </cell>
          <cell r="D65">
            <v>24</v>
          </cell>
          <cell r="E65">
            <v>600</v>
          </cell>
          <cell r="F65">
            <v>8</v>
          </cell>
          <cell r="G65" t="str">
            <v>M</v>
          </cell>
          <cell r="H65" t="str">
            <v>N</v>
          </cell>
          <cell r="I65" t="str">
            <v>Y</v>
          </cell>
        </row>
        <row r="66">
          <cell r="A66" t="str">
            <v>National Tailored Home Loan 3 Year Fixed Rate Interest Only In Arrears</v>
          </cell>
          <cell r="B66">
            <v>0.0767</v>
          </cell>
          <cell r="C66">
            <v>0.074</v>
          </cell>
          <cell r="D66">
            <v>36</v>
          </cell>
          <cell r="E66">
            <v>600</v>
          </cell>
          <cell r="F66">
            <v>8</v>
          </cell>
          <cell r="G66" t="str">
            <v>M</v>
          </cell>
          <cell r="H66" t="str">
            <v>N</v>
          </cell>
          <cell r="I66" t="str">
            <v>Y</v>
          </cell>
        </row>
        <row r="67">
          <cell r="A67" t="str">
            <v>National Tailored Home Loan 4 Year Fixed Rate Interest Only In Arrears</v>
          </cell>
          <cell r="B67">
            <v>0.0767</v>
          </cell>
          <cell r="C67">
            <v>0.0789</v>
          </cell>
          <cell r="D67">
            <v>48</v>
          </cell>
          <cell r="E67">
            <v>600</v>
          </cell>
          <cell r="F67">
            <v>8</v>
          </cell>
          <cell r="G67" t="str">
            <v>M</v>
          </cell>
          <cell r="H67" t="str">
            <v>N</v>
          </cell>
          <cell r="I67" t="str">
            <v>Y</v>
          </cell>
        </row>
        <row r="68">
          <cell r="A68" t="str">
            <v>National Tailored Home Loan 5 Year Fixed Rate Interest Only In Arrears</v>
          </cell>
          <cell r="B68">
            <v>0.0767</v>
          </cell>
          <cell r="C68">
            <v>0.0809</v>
          </cell>
          <cell r="D68">
            <v>60</v>
          </cell>
          <cell r="E68">
            <v>600</v>
          </cell>
          <cell r="F68">
            <v>8</v>
          </cell>
          <cell r="G68" t="str">
            <v>M</v>
          </cell>
          <cell r="H68" t="str">
            <v>N</v>
          </cell>
          <cell r="I68" t="str">
            <v>Y</v>
          </cell>
        </row>
        <row r="69">
          <cell r="A69" t="str">
            <v>National Choice Package Variable Rate Home Loan Interest Only In Arrears</v>
          </cell>
          <cell r="B69">
            <v>0.0717</v>
          </cell>
          <cell r="C69">
            <v>0.0717</v>
          </cell>
          <cell r="D69">
            <v>60</v>
          </cell>
          <cell r="E69">
            <v>395</v>
          </cell>
          <cell r="F69">
            <v>395</v>
          </cell>
          <cell r="G69" t="str">
            <v>Y</v>
          </cell>
          <cell r="H69" t="str">
            <v>Y</v>
          </cell>
          <cell r="I69" t="str">
            <v>Y</v>
          </cell>
        </row>
        <row r="70">
          <cell r="A70" t="str">
            <v>National Choice Package Variable Rate Home Loan with 100% Offset Interest Only In Arrears</v>
          </cell>
          <cell r="B70">
            <v>0.0717</v>
          </cell>
          <cell r="C70">
            <v>0.0717</v>
          </cell>
          <cell r="D70">
            <v>60</v>
          </cell>
          <cell r="E70">
            <v>395</v>
          </cell>
          <cell r="F70">
            <v>395</v>
          </cell>
          <cell r="G70" t="str">
            <v>Y</v>
          </cell>
          <cell r="H70" t="str">
            <v>Y</v>
          </cell>
          <cell r="I70" t="str">
            <v>Y</v>
          </cell>
        </row>
        <row r="71">
          <cell r="A71" t="str">
            <v>National Choice Package 1 Year Fixed Rate Interest Only In Arrears</v>
          </cell>
          <cell r="B71">
            <v>0.0717</v>
          </cell>
          <cell r="C71">
            <v>0.0704</v>
          </cell>
          <cell r="D71">
            <v>12</v>
          </cell>
          <cell r="E71">
            <v>395</v>
          </cell>
          <cell r="F71">
            <v>395</v>
          </cell>
          <cell r="G71" t="str">
            <v>Y</v>
          </cell>
          <cell r="H71" t="str">
            <v>Y</v>
          </cell>
          <cell r="I71" t="str">
            <v>Y</v>
          </cell>
        </row>
        <row r="72">
          <cell r="A72" t="str">
            <v>National Choice Package 2 Year Fixed Rate Interest Only In Arrears</v>
          </cell>
          <cell r="B72">
            <v>0.0717</v>
          </cell>
          <cell r="C72">
            <v>0.0729</v>
          </cell>
          <cell r="D72">
            <v>24</v>
          </cell>
          <cell r="E72">
            <v>395</v>
          </cell>
          <cell r="F72">
            <v>395</v>
          </cell>
          <cell r="G72" t="str">
            <v>Y</v>
          </cell>
          <cell r="H72" t="str">
            <v>Y</v>
          </cell>
          <cell r="I72" t="str">
            <v>Y</v>
          </cell>
        </row>
        <row r="73">
          <cell r="A73" t="str">
            <v>National Choice Package 3 Year Fixed Rate Interest Only In Arrears</v>
          </cell>
          <cell r="B73">
            <v>0.0717</v>
          </cell>
          <cell r="C73">
            <v>0.073</v>
          </cell>
          <cell r="D73">
            <v>36</v>
          </cell>
          <cell r="E73">
            <v>395</v>
          </cell>
          <cell r="F73">
            <v>395</v>
          </cell>
          <cell r="G73" t="str">
            <v>Y</v>
          </cell>
          <cell r="H73" t="str">
            <v>Y</v>
          </cell>
          <cell r="I73" t="str">
            <v>Y</v>
          </cell>
        </row>
        <row r="74">
          <cell r="A74" t="str">
            <v>National Choice Package 4 Year Fixed Rate Interest Only In Arrears</v>
          </cell>
          <cell r="B74">
            <v>0.0717</v>
          </cell>
          <cell r="C74">
            <v>0.0779</v>
          </cell>
          <cell r="D74">
            <v>48</v>
          </cell>
          <cell r="E74">
            <v>395</v>
          </cell>
          <cell r="F74">
            <v>395</v>
          </cell>
          <cell r="G74" t="str">
            <v>Y</v>
          </cell>
          <cell r="H74" t="str">
            <v>Y</v>
          </cell>
          <cell r="I74" t="str">
            <v>Y</v>
          </cell>
        </row>
        <row r="75">
          <cell r="A75" t="str">
            <v>National Choice Package 5 Year Fixed Rate Interest Only In Arrears</v>
          </cell>
          <cell r="B75">
            <v>0.0717</v>
          </cell>
          <cell r="C75">
            <v>0.0799</v>
          </cell>
          <cell r="D75">
            <v>60</v>
          </cell>
          <cell r="E75">
            <v>395</v>
          </cell>
          <cell r="F75">
            <v>395</v>
          </cell>
          <cell r="G75" t="str">
            <v>Y</v>
          </cell>
          <cell r="H75" t="str">
            <v>Y</v>
          </cell>
          <cell r="I75" t="str">
            <v>Y</v>
          </cell>
        </row>
        <row r="76">
          <cell r="A76" t="str">
            <v>National Shareholders' Package Variable Rate Home Loan Interest Only In Arrears</v>
          </cell>
          <cell r="B76">
            <v>0.0767</v>
          </cell>
          <cell r="C76">
            <v>0.0767</v>
          </cell>
          <cell r="D76">
            <v>60</v>
          </cell>
          <cell r="E76">
            <v>0</v>
          </cell>
          <cell r="F76">
            <v>8</v>
          </cell>
          <cell r="G76" t="str">
            <v>M</v>
          </cell>
          <cell r="H76" t="str">
            <v>N</v>
          </cell>
          <cell r="I76" t="str">
            <v>Y</v>
          </cell>
        </row>
        <row r="77">
          <cell r="A77" t="str">
            <v>National Shareholders' Package Variable Rate Home Loan with 100% Offset Interest Only In Arrears</v>
          </cell>
          <cell r="B77">
            <v>0.0767</v>
          </cell>
          <cell r="C77">
            <v>0.0767</v>
          </cell>
          <cell r="D77">
            <v>60</v>
          </cell>
          <cell r="E77">
            <v>0</v>
          </cell>
          <cell r="F77">
            <v>10</v>
          </cell>
          <cell r="G77" t="str">
            <v>M</v>
          </cell>
          <cell r="H77" t="str">
            <v>N</v>
          </cell>
          <cell r="I77" t="str">
            <v>Y</v>
          </cell>
        </row>
        <row r="78">
          <cell r="A78" t="str">
            <v>National Shareholders' Package 1 Year Fixed Rate Interest Only In Arrears</v>
          </cell>
          <cell r="B78">
            <v>0.0767</v>
          </cell>
          <cell r="C78">
            <v>0.0714</v>
          </cell>
          <cell r="D78">
            <v>12</v>
          </cell>
          <cell r="E78">
            <v>0</v>
          </cell>
          <cell r="F78">
            <v>8</v>
          </cell>
          <cell r="G78" t="str">
            <v>M</v>
          </cell>
          <cell r="H78" t="str">
            <v>N</v>
          </cell>
          <cell r="I78" t="str">
            <v>Y</v>
          </cell>
        </row>
        <row r="79">
          <cell r="A79" t="str">
            <v>National Shareholders' Package 2 Year Fixed Rate Interest Only In Arrears</v>
          </cell>
          <cell r="B79">
            <v>0.0767</v>
          </cell>
          <cell r="C79">
            <v>0.07390000000000001</v>
          </cell>
          <cell r="D79">
            <v>24</v>
          </cell>
          <cell r="E79">
            <v>0</v>
          </cell>
          <cell r="F79">
            <v>8</v>
          </cell>
          <cell r="G79" t="str">
            <v>M</v>
          </cell>
          <cell r="H79" t="str">
            <v>N</v>
          </cell>
          <cell r="I79" t="str">
            <v>Y</v>
          </cell>
        </row>
        <row r="80">
          <cell r="A80" t="str">
            <v>National Shareholders' Package 3 Year Fixed Rate Interest Only In Arrears</v>
          </cell>
          <cell r="B80">
            <v>0.0767</v>
          </cell>
          <cell r="C80">
            <v>0.074</v>
          </cell>
          <cell r="D80">
            <v>36</v>
          </cell>
          <cell r="E80">
            <v>0</v>
          </cell>
          <cell r="F80">
            <v>8</v>
          </cell>
          <cell r="G80" t="str">
            <v>M</v>
          </cell>
          <cell r="H80" t="str">
            <v>N</v>
          </cell>
          <cell r="I80" t="str">
            <v>Y</v>
          </cell>
        </row>
        <row r="81">
          <cell r="A81" t="str">
            <v>National Shareholders' Package 4 Year Fixed Rate Interest Only In Arrears</v>
          </cell>
          <cell r="B81">
            <v>0.0767</v>
          </cell>
          <cell r="C81">
            <v>0.0789</v>
          </cell>
          <cell r="D81">
            <v>48</v>
          </cell>
          <cell r="E81">
            <v>0</v>
          </cell>
          <cell r="F81">
            <v>8</v>
          </cell>
          <cell r="G81" t="str">
            <v>M</v>
          </cell>
          <cell r="H81" t="str">
            <v>N</v>
          </cell>
          <cell r="I81" t="str">
            <v>Y</v>
          </cell>
        </row>
        <row r="82">
          <cell r="A82" t="str">
            <v>National Shareholders' Package 5 Year Fixed Rate Interest Only In Arrears</v>
          </cell>
          <cell r="B82">
            <v>0.0767</v>
          </cell>
          <cell r="C82">
            <v>0.0809</v>
          </cell>
          <cell r="D82">
            <v>60</v>
          </cell>
          <cell r="E82">
            <v>0</v>
          </cell>
          <cell r="F82">
            <v>8</v>
          </cell>
          <cell r="G82" t="str">
            <v>M</v>
          </cell>
          <cell r="H82" t="str">
            <v>N</v>
          </cell>
          <cell r="I82" t="str">
            <v>Y</v>
          </cell>
        </row>
        <row r="83">
          <cell r="A83" t="str">
            <v>National Private Tailored Package Variable Rate Home Loan Interest Only In Arrears</v>
          </cell>
          <cell r="B83">
            <v>0.0717</v>
          </cell>
          <cell r="C83">
            <v>0.0717</v>
          </cell>
          <cell r="D83">
            <v>60</v>
          </cell>
          <cell r="E83">
            <v>750</v>
          </cell>
          <cell r="F83">
            <v>750</v>
          </cell>
          <cell r="G83" t="str">
            <v>Y</v>
          </cell>
          <cell r="H83" t="str">
            <v>Y</v>
          </cell>
          <cell r="I83" t="str">
            <v>Y</v>
          </cell>
        </row>
        <row r="84">
          <cell r="A84" t="str">
            <v>National Private Tailored Package Variable Rate Home Loan with 100% Offset Interest Only In Arrears</v>
          </cell>
          <cell r="B84">
            <v>0.0717</v>
          </cell>
          <cell r="C84">
            <v>0.0717</v>
          </cell>
          <cell r="D84">
            <v>60</v>
          </cell>
          <cell r="E84">
            <v>750</v>
          </cell>
          <cell r="F84">
            <v>750</v>
          </cell>
          <cell r="G84" t="str">
            <v>Y</v>
          </cell>
          <cell r="H84" t="str">
            <v>Y</v>
          </cell>
          <cell r="I84" t="str">
            <v>Y</v>
          </cell>
        </row>
        <row r="85">
          <cell r="A85" t="str">
            <v>National Private Tailored Package 1 Year Fixed Rate Interest Only In Arrears</v>
          </cell>
          <cell r="B85">
            <v>0.0717</v>
          </cell>
          <cell r="C85">
            <v>0.0704</v>
          </cell>
          <cell r="D85">
            <v>12</v>
          </cell>
          <cell r="E85">
            <v>750</v>
          </cell>
          <cell r="F85">
            <v>750</v>
          </cell>
          <cell r="G85" t="str">
            <v>Y</v>
          </cell>
          <cell r="H85" t="str">
            <v>Y</v>
          </cell>
          <cell r="I85" t="str">
            <v>Y</v>
          </cell>
        </row>
        <row r="86">
          <cell r="A86" t="str">
            <v>National Private Tailored Package 2 Year Fixed Rate Interest Only In Arrears</v>
          </cell>
          <cell r="B86">
            <v>0.0717</v>
          </cell>
          <cell r="C86">
            <v>0.0729</v>
          </cell>
          <cell r="D86">
            <v>24</v>
          </cell>
          <cell r="E86">
            <v>750</v>
          </cell>
          <cell r="F86">
            <v>750</v>
          </cell>
          <cell r="G86" t="str">
            <v>Y</v>
          </cell>
          <cell r="H86" t="str">
            <v>Y</v>
          </cell>
          <cell r="I86" t="str">
            <v>Y</v>
          </cell>
        </row>
        <row r="87">
          <cell r="A87" t="str">
            <v>National Private Tailored Package 3 Year Fixed Rate Interest Only In Arrears</v>
          </cell>
          <cell r="B87">
            <v>0.0717</v>
          </cell>
          <cell r="C87">
            <v>0.073</v>
          </cell>
          <cell r="D87">
            <v>36</v>
          </cell>
          <cell r="E87">
            <v>750</v>
          </cell>
          <cell r="F87">
            <v>750</v>
          </cell>
          <cell r="G87" t="str">
            <v>Y</v>
          </cell>
          <cell r="H87" t="str">
            <v>Y</v>
          </cell>
          <cell r="I87" t="str">
            <v>Y</v>
          </cell>
        </row>
        <row r="88">
          <cell r="A88" t="str">
            <v>National Private Tailored Package 4 Year Fixed Rate Interest Only In Arrears</v>
          </cell>
          <cell r="B88">
            <v>0.0717</v>
          </cell>
          <cell r="C88">
            <v>0.0779</v>
          </cell>
          <cell r="D88">
            <v>48</v>
          </cell>
          <cell r="E88">
            <v>750</v>
          </cell>
          <cell r="F88">
            <v>750</v>
          </cell>
          <cell r="G88" t="str">
            <v>Y</v>
          </cell>
          <cell r="H88" t="str">
            <v>Y</v>
          </cell>
          <cell r="I88" t="str">
            <v>Y</v>
          </cell>
        </row>
        <row r="89">
          <cell r="A89" t="str">
            <v>National Private Tailored Package 5 Year Fixed Rate Interest Only In Arrears</v>
          </cell>
          <cell r="B89">
            <v>0.0717</v>
          </cell>
          <cell r="C89">
            <v>0.0799</v>
          </cell>
          <cell r="D89">
            <v>60</v>
          </cell>
          <cell r="E89">
            <v>750</v>
          </cell>
          <cell r="F89">
            <v>750</v>
          </cell>
          <cell r="G89" t="str">
            <v>Y</v>
          </cell>
          <cell r="H89" t="str">
            <v>Y</v>
          </cell>
          <cell r="I89" t="str">
            <v>Y</v>
          </cell>
        </row>
        <row r="90">
          <cell r="A90" t="str">
            <v>National Tailored Home Loan 1 Year Fixed Rate Interest Only In Advance</v>
          </cell>
          <cell r="B90">
            <v>0.0767</v>
          </cell>
          <cell r="C90">
            <v>0.0694</v>
          </cell>
          <cell r="D90">
            <v>12</v>
          </cell>
          <cell r="E90">
            <v>600</v>
          </cell>
          <cell r="F90">
            <v>8</v>
          </cell>
          <cell r="G90" t="str">
            <v>M</v>
          </cell>
          <cell r="H90" t="str">
            <v>N</v>
          </cell>
          <cell r="I90" t="str">
            <v>Y</v>
          </cell>
        </row>
        <row r="91">
          <cell r="A91" t="str">
            <v>National Tailored Home Loan 2 Year Fixed Rate Interest Only In Advance</v>
          </cell>
          <cell r="B91">
            <v>0.0767</v>
          </cell>
          <cell r="C91">
            <v>0.0719</v>
          </cell>
          <cell r="D91">
            <v>24</v>
          </cell>
          <cell r="E91">
            <v>600</v>
          </cell>
          <cell r="F91">
            <v>8</v>
          </cell>
          <cell r="G91" t="str">
            <v>M</v>
          </cell>
          <cell r="H91" t="str">
            <v>N</v>
          </cell>
          <cell r="I91" t="str">
            <v>Y</v>
          </cell>
        </row>
        <row r="92">
          <cell r="A92" t="str">
            <v>National Tailored Home Loan 3 Year Fixed Rate Interest Only In Advance</v>
          </cell>
          <cell r="B92">
            <v>0.0767</v>
          </cell>
          <cell r="C92">
            <v>0.072</v>
          </cell>
          <cell r="D92">
            <v>36</v>
          </cell>
          <cell r="E92">
            <v>600</v>
          </cell>
          <cell r="F92">
            <v>8</v>
          </cell>
          <cell r="G92" t="str">
            <v>M</v>
          </cell>
          <cell r="H92" t="str">
            <v>N</v>
          </cell>
          <cell r="I92" t="str">
            <v>Y</v>
          </cell>
        </row>
        <row r="93">
          <cell r="A93" t="str">
            <v>National Tailored Home Loan 4 Year Fixed Rate Interest Only In Advance</v>
          </cell>
          <cell r="B93">
            <v>0.0767</v>
          </cell>
          <cell r="C93">
            <v>0.0769</v>
          </cell>
          <cell r="D93">
            <v>48</v>
          </cell>
          <cell r="E93">
            <v>600</v>
          </cell>
          <cell r="F93">
            <v>8</v>
          </cell>
          <cell r="G93" t="str">
            <v>M</v>
          </cell>
          <cell r="H93" t="str">
            <v>N</v>
          </cell>
          <cell r="I93" t="str">
            <v>Y</v>
          </cell>
        </row>
        <row r="94">
          <cell r="A94" t="str">
            <v>National Tailored Home Loan 5 Year Fixed Rate Interest Only In Advance</v>
          </cell>
          <cell r="B94">
            <v>0.0767</v>
          </cell>
          <cell r="C94">
            <v>0.0789</v>
          </cell>
          <cell r="D94">
            <v>60</v>
          </cell>
          <cell r="E94">
            <v>600</v>
          </cell>
          <cell r="F94">
            <v>8</v>
          </cell>
          <cell r="G94" t="str">
            <v>M</v>
          </cell>
          <cell r="H94" t="str">
            <v>N</v>
          </cell>
          <cell r="I94" t="str">
            <v>Y</v>
          </cell>
        </row>
        <row r="95">
          <cell r="A95" t="str">
            <v>National Choice Package 1 Year Fixed Rate Interest Only In Advance</v>
          </cell>
          <cell r="B95">
            <v>0.0717</v>
          </cell>
          <cell r="C95">
            <v>0.0684</v>
          </cell>
          <cell r="D95">
            <v>12</v>
          </cell>
          <cell r="E95">
            <v>395</v>
          </cell>
          <cell r="F95">
            <v>395</v>
          </cell>
          <cell r="G95" t="str">
            <v>Y</v>
          </cell>
          <cell r="H95" t="str">
            <v>Y</v>
          </cell>
          <cell r="I95" t="str">
            <v>Y</v>
          </cell>
        </row>
        <row r="96">
          <cell r="A96" t="str">
            <v>National Choice Package 2 Year Fixed Rate Interest Only In Advance</v>
          </cell>
          <cell r="B96">
            <v>0.0717</v>
          </cell>
          <cell r="C96">
            <v>0.0709</v>
          </cell>
          <cell r="D96">
            <v>24</v>
          </cell>
          <cell r="E96">
            <v>395</v>
          </cell>
          <cell r="F96">
            <v>395</v>
          </cell>
          <cell r="G96" t="str">
            <v>Y</v>
          </cell>
          <cell r="H96" t="str">
            <v>Y</v>
          </cell>
          <cell r="I96" t="str">
            <v>Y</v>
          </cell>
        </row>
        <row r="97">
          <cell r="A97" t="str">
            <v>National Choice Package 3 Year Fixed Rate Interest Only In Advance</v>
          </cell>
          <cell r="B97">
            <v>0.0717</v>
          </cell>
          <cell r="C97">
            <v>0.071</v>
          </cell>
          <cell r="D97">
            <v>36</v>
          </cell>
          <cell r="E97">
            <v>395</v>
          </cell>
          <cell r="F97">
            <v>395</v>
          </cell>
          <cell r="G97" t="str">
            <v>Y</v>
          </cell>
          <cell r="H97" t="str">
            <v>Y</v>
          </cell>
          <cell r="I97" t="str">
            <v>Y</v>
          </cell>
        </row>
        <row r="98">
          <cell r="A98" t="str">
            <v>National Choice Package 4 Year Fixed Rate Interest Only In Advance</v>
          </cell>
          <cell r="B98">
            <v>0.0717</v>
          </cell>
          <cell r="C98">
            <v>0.0759</v>
          </cell>
          <cell r="D98">
            <v>48</v>
          </cell>
          <cell r="E98">
            <v>395</v>
          </cell>
          <cell r="F98">
            <v>395</v>
          </cell>
          <cell r="G98" t="str">
            <v>Y</v>
          </cell>
          <cell r="H98" t="str">
            <v>Y</v>
          </cell>
          <cell r="I98" t="str">
            <v>Y</v>
          </cell>
        </row>
        <row r="99">
          <cell r="A99" t="str">
            <v>National Choice Package 5 Year Fixed Rate Interest Only In Advance</v>
          </cell>
          <cell r="B99">
            <v>0.0717</v>
          </cell>
          <cell r="C99">
            <v>0.0779</v>
          </cell>
          <cell r="D99">
            <v>60</v>
          </cell>
          <cell r="E99">
            <v>395</v>
          </cell>
          <cell r="F99">
            <v>395</v>
          </cell>
          <cell r="G99" t="str">
            <v>Y</v>
          </cell>
          <cell r="H99" t="str">
            <v>Y</v>
          </cell>
          <cell r="I99" t="str">
            <v>Y</v>
          </cell>
        </row>
        <row r="100">
          <cell r="A100" t="str">
            <v>National Shareholders' Package 1 Year Fixed Rate Interest Only In Advance</v>
          </cell>
          <cell r="B100">
            <v>0.0767</v>
          </cell>
          <cell r="C100">
            <v>0.0694</v>
          </cell>
          <cell r="D100">
            <v>12</v>
          </cell>
          <cell r="E100">
            <v>0</v>
          </cell>
          <cell r="F100">
            <v>8</v>
          </cell>
          <cell r="G100" t="str">
            <v>M</v>
          </cell>
          <cell r="H100" t="str">
            <v>N</v>
          </cell>
          <cell r="I100" t="str">
            <v>Y</v>
          </cell>
        </row>
        <row r="101">
          <cell r="A101" t="str">
            <v>National Shareholders' Package 2 Year Fixed Rate Interest Only In Advance</v>
          </cell>
          <cell r="B101">
            <v>0.0767</v>
          </cell>
          <cell r="C101">
            <v>0.0719</v>
          </cell>
          <cell r="D101">
            <v>24</v>
          </cell>
          <cell r="E101">
            <v>0</v>
          </cell>
          <cell r="F101">
            <v>8</v>
          </cell>
          <cell r="G101" t="str">
            <v>M</v>
          </cell>
          <cell r="H101" t="str">
            <v>N</v>
          </cell>
          <cell r="I101" t="str">
            <v>Y</v>
          </cell>
        </row>
        <row r="102">
          <cell r="A102" t="str">
            <v>National Shareholders' Package 3 Year Fixed Rate Interest Only In Advance</v>
          </cell>
          <cell r="B102">
            <v>0.0767</v>
          </cell>
          <cell r="C102">
            <v>0.072</v>
          </cell>
          <cell r="D102">
            <v>36</v>
          </cell>
          <cell r="E102">
            <v>0</v>
          </cell>
          <cell r="F102">
            <v>8</v>
          </cell>
          <cell r="G102" t="str">
            <v>M</v>
          </cell>
          <cell r="H102" t="str">
            <v>N</v>
          </cell>
          <cell r="I102" t="str">
            <v>Y</v>
          </cell>
        </row>
        <row r="103">
          <cell r="A103" t="str">
            <v>National Shareholders' Package 4 Year Fixed Rate Interest Only In Advance</v>
          </cell>
          <cell r="B103">
            <v>0.0767</v>
          </cell>
          <cell r="C103">
            <v>0.0769</v>
          </cell>
          <cell r="D103">
            <v>48</v>
          </cell>
          <cell r="E103">
            <v>0</v>
          </cell>
          <cell r="F103">
            <v>8</v>
          </cell>
          <cell r="G103" t="str">
            <v>M</v>
          </cell>
          <cell r="H103" t="str">
            <v>N</v>
          </cell>
          <cell r="I103" t="str">
            <v>Y</v>
          </cell>
        </row>
        <row r="104">
          <cell r="A104" t="str">
            <v>National Shareholders' Package 5 Year Fixed Rate Interest Only In Advance</v>
          </cell>
          <cell r="B104">
            <v>0.0767</v>
          </cell>
          <cell r="C104">
            <v>0.0789</v>
          </cell>
          <cell r="D104">
            <v>60</v>
          </cell>
          <cell r="E104">
            <v>0</v>
          </cell>
          <cell r="F104">
            <v>8</v>
          </cell>
          <cell r="G104" t="str">
            <v>M</v>
          </cell>
          <cell r="H104" t="str">
            <v>N</v>
          </cell>
          <cell r="I104" t="str">
            <v>Y</v>
          </cell>
        </row>
        <row r="105">
          <cell r="A105" t="str">
            <v>National Private Tailored Package 1 Year Fixed Rate Interest Only In Advance</v>
          </cell>
          <cell r="B105">
            <v>0.0717</v>
          </cell>
          <cell r="C105">
            <v>0.0684</v>
          </cell>
          <cell r="D105">
            <v>12</v>
          </cell>
          <cell r="E105">
            <v>750</v>
          </cell>
          <cell r="F105">
            <v>750</v>
          </cell>
          <cell r="G105" t="str">
            <v>Y</v>
          </cell>
          <cell r="H105" t="str">
            <v>Y</v>
          </cell>
          <cell r="I105" t="str">
            <v>Y</v>
          </cell>
        </row>
        <row r="106">
          <cell r="A106" t="str">
            <v>National Private Tailored Package 2 Year Fixed Rate Interest Only In Advance</v>
          </cell>
          <cell r="B106">
            <v>0.0717</v>
          </cell>
          <cell r="C106">
            <v>0.0709</v>
          </cell>
          <cell r="D106">
            <v>24</v>
          </cell>
          <cell r="E106">
            <v>750</v>
          </cell>
          <cell r="F106">
            <v>750</v>
          </cell>
          <cell r="G106" t="str">
            <v>Y</v>
          </cell>
          <cell r="H106" t="str">
            <v>Y</v>
          </cell>
          <cell r="I106" t="str">
            <v>Y</v>
          </cell>
        </row>
        <row r="107">
          <cell r="A107" t="str">
            <v>National Private Tailored Package 3 Year Fixed Rate Interest Only In Advance</v>
          </cell>
          <cell r="B107">
            <v>0.0717</v>
          </cell>
          <cell r="C107">
            <v>0.071</v>
          </cell>
          <cell r="D107">
            <v>36</v>
          </cell>
          <cell r="E107">
            <v>750</v>
          </cell>
          <cell r="F107">
            <v>750</v>
          </cell>
          <cell r="G107" t="str">
            <v>Y</v>
          </cell>
          <cell r="H107" t="str">
            <v>Y</v>
          </cell>
          <cell r="I107" t="str">
            <v>Y</v>
          </cell>
        </row>
        <row r="108">
          <cell r="A108" t="str">
            <v>National Private Tailored Package 4 Year Fixed Rate Interest Only In Advance</v>
          </cell>
          <cell r="B108">
            <v>0.0717</v>
          </cell>
          <cell r="C108">
            <v>0.0759</v>
          </cell>
          <cell r="D108">
            <v>48</v>
          </cell>
          <cell r="E108">
            <v>750</v>
          </cell>
          <cell r="F108">
            <v>750</v>
          </cell>
          <cell r="G108" t="str">
            <v>Y</v>
          </cell>
          <cell r="H108" t="str">
            <v>Y</v>
          </cell>
          <cell r="I108" t="str">
            <v>Y</v>
          </cell>
        </row>
        <row r="109">
          <cell r="A109" t="str">
            <v>National Private Tailored Package 5 Year Fixed Rate Interest Only In Advance</v>
          </cell>
          <cell r="B109">
            <v>0.0717</v>
          </cell>
          <cell r="C109">
            <v>0.0779</v>
          </cell>
          <cell r="D109">
            <v>60</v>
          </cell>
          <cell r="E109">
            <v>750</v>
          </cell>
          <cell r="F109">
            <v>750</v>
          </cell>
          <cell r="G109" t="str">
            <v>Y</v>
          </cell>
          <cell r="H109" t="str">
            <v>Y</v>
          </cell>
          <cell r="I109" t="str">
            <v>Y</v>
          </cell>
        </row>
        <row r="110">
          <cell r="A110" t="str">
            <v>Rural Lifestyle Loan Variable Rate</v>
          </cell>
          <cell r="B110">
            <v>0.0767</v>
          </cell>
          <cell r="C110">
            <v>0.0767</v>
          </cell>
          <cell r="E110">
            <v>600</v>
          </cell>
          <cell r="F110">
            <v>8</v>
          </cell>
          <cell r="G110" t="str">
            <v>M</v>
          </cell>
          <cell r="H110" t="str">
            <v>N</v>
          </cell>
          <cell r="I110" t="str">
            <v>N</v>
          </cell>
        </row>
        <row r="111">
          <cell r="A111" t="str">
            <v>Rural Lifestyle Loan 1 Year Fixed Rate</v>
          </cell>
          <cell r="B111">
            <v>0.0767</v>
          </cell>
          <cell r="C111">
            <v>0.07440000000000001</v>
          </cell>
          <cell r="D111">
            <v>12</v>
          </cell>
          <cell r="E111">
            <v>600</v>
          </cell>
          <cell r="F111">
            <v>8</v>
          </cell>
          <cell r="G111" t="str">
            <v>M</v>
          </cell>
          <cell r="H111" t="str">
            <v>N</v>
          </cell>
          <cell r="I111" t="str">
            <v>N</v>
          </cell>
        </row>
        <row r="112">
          <cell r="A112" t="str">
            <v>Rural Lifestyle Loan 2 Year Fixed Rate</v>
          </cell>
          <cell r="B112">
            <v>0.0767</v>
          </cell>
          <cell r="C112">
            <v>0.07690000000000001</v>
          </cell>
          <cell r="D112">
            <v>24</v>
          </cell>
          <cell r="E112">
            <v>600</v>
          </cell>
          <cell r="F112">
            <v>8</v>
          </cell>
          <cell r="G112" t="str">
            <v>M</v>
          </cell>
          <cell r="H112" t="str">
            <v>N</v>
          </cell>
          <cell r="I112" t="str">
            <v>N</v>
          </cell>
        </row>
        <row r="113">
          <cell r="A113" t="str">
            <v>Rural Lifestyle Loan 3 Year Fixed Rate</v>
          </cell>
          <cell r="B113">
            <v>0.0767</v>
          </cell>
          <cell r="C113">
            <v>0.077</v>
          </cell>
          <cell r="D113">
            <v>36</v>
          </cell>
          <cell r="E113">
            <v>600</v>
          </cell>
          <cell r="F113">
            <v>8</v>
          </cell>
          <cell r="G113" t="str">
            <v>M</v>
          </cell>
          <cell r="H113" t="str">
            <v>N</v>
          </cell>
          <cell r="I113" t="str">
            <v>N</v>
          </cell>
        </row>
        <row r="114">
          <cell r="A114" t="str">
            <v>Rural Lifestyle Loan 4 Year Fixed Rate</v>
          </cell>
          <cell r="B114">
            <v>0.0767</v>
          </cell>
          <cell r="C114">
            <v>0.0819</v>
          </cell>
          <cell r="D114">
            <v>48</v>
          </cell>
          <cell r="E114">
            <v>600</v>
          </cell>
          <cell r="F114">
            <v>8</v>
          </cell>
          <cell r="G114" t="str">
            <v>M</v>
          </cell>
          <cell r="H114" t="str">
            <v>N</v>
          </cell>
          <cell r="I114" t="str">
            <v>N</v>
          </cell>
        </row>
        <row r="115">
          <cell r="A115" t="str">
            <v>Rural Lifestyle Loan 5 Year Fixed Rate</v>
          </cell>
          <cell r="B115">
            <v>0.0767</v>
          </cell>
          <cell r="C115">
            <v>0.0839</v>
          </cell>
          <cell r="D115">
            <v>60</v>
          </cell>
          <cell r="E115">
            <v>600</v>
          </cell>
          <cell r="F115">
            <v>8</v>
          </cell>
          <cell r="G115" t="str">
            <v>M</v>
          </cell>
          <cell r="H115" t="str">
            <v>N</v>
          </cell>
          <cell r="I115" t="str">
            <v>N</v>
          </cell>
        </row>
        <row r="116">
          <cell r="A116" t="str">
            <v>Rural Lifestyle Loan 10 Year Fixed Rate</v>
          </cell>
          <cell r="B116">
            <v>0.0767</v>
          </cell>
          <cell r="C116">
            <v>0.0859</v>
          </cell>
          <cell r="D116">
            <v>120</v>
          </cell>
          <cell r="E116">
            <v>600</v>
          </cell>
          <cell r="F116">
            <v>8</v>
          </cell>
          <cell r="G116" t="str">
            <v>M</v>
          </cell>
          <cell r="H116" t="str">
            <v>N</v>
          </cell>
          <cell r="I116" t="str">
            <v>N</v>
          </cell>
        </row>
        <row r="117">
          <cell r="A117" t="str">
            <v>Rural Lifestyle Loan FlexiPlus Mortgage</v>
          </cell>
          <cell r="B117">
            <v>0.0782</v>
          </cell>
          <cell r="C117">
            <v>0.0782</v>
          </cell>
          <cell r="E117">
            <v>600</v>
          </cell>
          <cell r="F117">
            <v>250</v>
          </cell>
          <cell r="G117" t="str">
            <v>Y</v>
          </cell>
          <cell r="H117" t="str">
            <v>N</v>
          </cell>
          <cell r="I117" t="str">
            <v>Y</v>
          </cell>
        </row>
        <row r="118">
          <cell r="A118" t="str">
            <v>National Custom Home Loan Variable Rate Average Rate</v>
          </cell>
          <cell r="B118">
            <v>0.08</v>
          </cell>
          <cell r="C118">
            <v>0.08</v>
          </cell>
          <cell r="E118">
            <v>600</v>
          </cell>
          <cell r="F118">
            <v>8</v>
          </cell>
          <cell r="G118" t="str">
            <v>M</v>
          </cell>
          <cell r="H118" t="str">
            <v>N</v>
          </cell>
          <cell r="I118" t="str">
            <v>N</v>
          </cell>
        </row>
        <row r="119">
          <cell r="A119" t="str">
            <v>National Custom Home Loan Variable Rate Average Rate less 1%</v>
          </cell>
          <cell r="B119">
            <v>0.07</v>
          </cell>
          <cell r="C119">
            <v>0.07</v>
          </cell>
          <cell r="E119">
            <v>600</v>
          </cell>
          <cell r="F119">
            <v>8</v>
          </cell>
          <cell r="G119" t="str">
            <v>M</v>
          </cell>
          <cell r="H119" t="str">
            <v>N</v>
          </cell>
          <cell r="I119" t="str">
            <v>N</v>
          </cell>
        </row>
        <row r="120">
          <cell r="A120" t="str">
            <v>National Custom Home Loan Variable Rate Average Rate less 2%</v>
          </cell>
          <cell r="B120">
            <v>0.06</v>
          </cell>
          <cell r="C120">
            <v>0.06</v>
          </cell>
          <cell r="E120">
            <v>600</v>
          </cell>
          <cell r="F120">
            <v>8</v>
          </cell>
          <cell r="G120" t="str">
            <v>M</v>
          </cell>
          <cell r="H120" t="str">
            <v>N</v>
          </cell>
          <cell r="I120" t="str">
            <v>N</v>
          </cell>
        </row>
        <row r="121">
          <cell r="A121" t="str">
            <v>National Custom Home Loan Variable Rate Average Rate plus 1%</v>
          </cell>
          <cell r="B121">
            <v>0.09</v>
          </cell>
          <cell r="C121">
            <v>0.09</v>
          </cell>
          <cell r="E121">
            <v>600</v>
          </cell>
          <cell r="F121">
            <v>8</v>
          </cell>
          <cell r="G121" t="str">
            <v>M</v>
          </cell>
          <cell r="H121" t="str">
            <v>N</v>
          </cell>
          <cell r="I121" t="str">
            <v>N</v>
          </cell>
        </row>
        <row r="122">
          <cell r="A122" t="str">
            <v>National Custom Home Loan Variable Rate Average Rate plus 2%</v>
          </cell>
          <cell r="B122">
            <v>0.1</v>
          </cell>
          <cell r="C122">
            <v>0.1</v>
          </cell>
          <cell r="E122">
            <v>600</v>
          </cell>
          <cell r="F122">
            <v>8</v>
          </cell>
          <cell r="G122" t="str">
            <v>M</v>
          </cell>
          <cell r="H122" t="str">
            <v>N</v>
          </cell>
          <cell r="I122" t="str">
            <v>N</v>
          </cell>
        </row>
        <row r="123">
          <cell r="A123" t="str">
            <v>National Custom Home Loan 3 Year Fixed Rate Average Rate</v>
          </cell>
          <cell r="B123">
            <v>0.06</v>
          </cell>
          <cell r="C123">
            <v>0.08</v>
          </cell>
          <cell r="D123">
            <v>36</v>
          </cell>
          <cell r="E123">
            <v>600</v>
          </cell>
          <cell r="F123">
            <v>8</v>
          </cell>
          <cell r="G123" t="str">
            <v>M</v>
          </cell>
          <cell r="H123" t="str">
            <v>N</v>
          </cell>
          <cell r="I123" t="str">
            <v>N</v>
          </cell>
        </row>
        <row r="124">
          <cell r="A124" t="str">
            <v>National Custom Home Loan 3 Year Fixed Rate Average Rate less 1%</v>
          </cell>
          <cell r="B124">
            <v>0.049999999999999996</v>
          </cell>
          <cell r="C124">
            <v>0.07</v>
          </cell>
          <cell r="D124">
            <v>36</v>
          </cell>
          <cell r="E124">
            <v>600</v>
          </cell>
          <cell r="F124">
            <v>8</v>
          </cell>
          <cell r="G124" t="str">
            <v>M</v>
          </cell>
          <cell r="H124" t="str">
            <v>N</v>
          </cell>
          <cell r="I124" t="str">
            <v>N</v>
          </cell>
        </row>
        <row r="125">
          <cell r="A125" t="str">
            <v>National Custom Home Loan 3 Year Fixed Rate Average Rate less 2%</v>
          </cell>
          <cell r="B125">
            <v>0.039999999999999994</v>
          </cell>
          <cell r="C125">
            <v>0.06</v>
          </cell>
          <cell r="D125">
            <v>36</v>
          </cell>
          <cell r="E125">
            <v>600</v>
          </cell>
          <cell r="F125">
            <v>8</v>
          </cell>
          <cell r="G125" t="str">
            <v>M</v>
          </cell>
          <cell r="H125" t="str">
            <v>N</v>
          </cell>
          <cell r="I125" t="str">
            <v>N</v>
          </cell>
        </row>
        <row r="126">
          <cell r="A126" t="str">
            <v>National Custom Home Loan 3 Year Fixed Rate Average Rate plus 1%</v>
          </cell>
          <cell r="B126">
            <v>0.06999999999999999</v>
          </cell>
          <cell r="C126">
            <v>0.09</v>
          </cell>
          <cell r="D126">
            <v>36</v>
          </cell>
          <cell r="E126">
            <v>600</v>
          </cell>
          <cell r="F126">
            <v>8</v>
          </cell>
          <cell r="G126" t="str">
            <v>M</v>
          </cell>
          <cell r="H126" t="str">
            <v>N</v>
          </cell>
          <cell r="I126" t="str">
            <v>N</v>
          </cell>
        </row>
        <row r="127">
          <cell r="A127" t="str">
            <v>National Custom Home Loan 3 Year Fixed Rate Average Rate plus 2%</v>
          </cell>
          <cell r="B127">
            <v>0.08</v>
          </cell>
          <cell r="C127">
            <v>0.1</v>
          </cell>
          <cell r="D127">
            <v>36</v>
          </cell>
          <cell r="E127">
            <v>600</v>
          </cell>
          <cell r="F127">
            <v>8</v>
          </cell>
          <cell r="G127" t="str">
            <v>M</v>
          </cell>
          <cell r="H127" t="str">
            <v>N</v>
          </cell>
          <cell r="I127" t="str">
            <v>N</v>
          </cell>
        </row>
        <row r="128">
          <cell r="A128" t="str">
            <v>National Introductory Rate Home Loan 3 Year Variable Rate</v>
          </cell>
          <cell r="B128">
            <v>0.0767</v>
          </cell>
          <cell r="C128">
            <v>0.0687</v>
          </cell>
          <cell r="D128">
            <v>36</v>
          </cell>
          <cell r="E128">
            <v>600</v>
          </cell>
          <cell r="F128">
            <v>10</v>
          </cell>
          <cell r="G128" t="str">
            <v>M</v>
          </cell>
          <cell r="H128" t="str">
            <v>N</v>
          </cell>
          <cell r="I128" t="str">
            <v>N</v>
          </cell>
        </row>
        <row r="129">
          <cell r="A129" t="str">
            <v>National Introductory Rate Home Loan 3 Year Fixed Rate</v>
          </cell>
          <cell r="B129">
            <v>0.0767</v>
          </cell>
          <cell r="C129">
            <v>0.07</v>
          </cell>
          <cell r="D129">
            <v>36</v>
          </cell>
          <cell r="E129">
            <v>600</v>
          </cell>
          <cell r="F129">
            <v>10</v>
          </cell>
          <cell r="G129" t="str">
            <v>M</v>
          </cell>
          <cell r="H129" t="str">
            <v>N</v>
          </cell>
          <cell r="I129" t="str">
            <v>N</v>
          </cell>
        </row>
        <row r="130">
          <cell r="A130" t="str">
            <v>Home Equity Line of Credit</v>
          </cell>
          <cell r="B130">
            <v>0.0715</v>
          </cell>
          <cell r="C130">
            <v>0.0715</v>
          </cell>
          <cell r="E130">
            <v>600</v>
          </cell>
          <cell r="F130">
            <v>0</v>
          </cell>
          <cell r="G130" t="str">
            <v>M</v>
          </cell>
          <cell r="H130" t="str">
            <v>N</v>
          </cell>
          <cell r="I130" t="str">
            <v>Y</v>
          </cell>
        </row>
        <row r="131">
          <cell r="A131" t="str">
            <v>NAB Low Doc Loan Variable Rate</v>
          </cell>
          <cell r="B131">
            <v>0.0746</v>
          </cell>
          <cell r="C131">
            <v>0.0746</v>
          </cell>
          <cell r="E131">
            <v>600</v>
          </cell>
          <cell r="F131">
            <v>8</v>
          </cell>
          <cell r="G131" t="str">
            <v>M</v>
          </cell>
          <cell r="H131" t="str">
            <v>N</v>
          </cell>
          <cell r="I131" t="str">
            <v>N</v>
          </cell>
        </row>
        <row r="132">
          <cell r="A132" t="str">
            <v>NAB Low Doc Loan Variable Rate with 100% offset</v>
          </cell>
          <cell r="B132">
            <v>0.0746</v>
          </cell>
          <cell r="C132">
            <v>0.0746</v>
          </cell>
          <cell r="E132">
            <v>600</v>
          </cell>
          <cell r="F132">
            <v>10</v>
          </cell>
          <cell r="G132" t="str">
            <v>M</v>
          </cell>
          <cell r="H132" t="str">
            <v>N</v>
          </cell>
          <cell r="I132" t="str">
            <v>N</v>
          </cell>
        </row>
        <row r="133">
          <cell r="A133" t="str">
            <v>NAB Low Doc Loan 1 Year Fixed Rate</v>
          </cell>
          <cell r="B133">
            <v>0.0746</v>
          </cell>
          <cell r="C133">
            <v>0.0704</v>
          </cell>
          <cell r="D133">
            <v>12</v>
          </cell>
          <cell r="E133">
            <v>600</v>
          </cell>
          <cell r="F133">
            <v>8</v>
          </cell>
          <cell r="G133" t="str">
            <v>M</v>
          </cell>
          <cell r="H133" t="str">
            <v>N</v>
          </cell>
          <cell r="I133" t="str">
            <v>N</v>
          </cell>
        </row>
        <row r="134">
          <cell r="A134" t="str">
            <v>NAB Low Doc Loan 2 Year Fixed Rate</v>
          </cell>
          <cell r="B134">
            <v>0.0746</v>
          </cell>
          <cell r="C134">
            <v>0.0729</v>
          </cell>
          <cell r="D134">
            <v>24</v>
          </cell>
          <cell r="E134">
            <v>600</v>
          </cell>
          <cell r="F134">
            <v>8</v>
          </cell>
          <cell r="G134" t="str">
            <v>M</v>
          </cell>
          <cell r="H134" t="str">
            <v>N</v>
          </cell>
          <cell r="I134" t="str">
            <v>N</v>
          </cell>
        </row>
        <row r="135">
          <cell r="A135" t="str">
            <v>NAB Low Doc Loan 3 Year Fixed Rate</v>
          </cell>
          <cell r="B135">
            <v>0.0746</v>
          </cell>
          <cell r="C135">
            <v>0.073</v>
          </cell>
          <cell r="D135">
            <v>36</v>
          </cell>
          <cell r="E135">
            <v>600</v>
          </cell>
          <cell r="F135">
            <v>8</v>
          </cell>
          <cell r="G135" t="str">
            <v>M</v>
          </cell>
          <cell r="H135" t="str">
            <v>N</v>
          </cell>
          <cell r="I135" t="str">
            <v>N</v>
          </cell>
        </row>
        <row r="136">
          <cell r="A136" t="str">
            <v>NAB Low Doc Loan 4 Year Fixed Rate</v>
          </cell>
          <cell r="B136">
            <v>0.0746</v>
          </cell>
          <cell r="C136">
            <v>0.0779</v>
          </cell>
          <cell r="D136">
            <v>48</v>
          </cell>
          <cell r="E136">
            <v>600</v>
          </cell>
          <cell r="F136">
            <v>8</v>
          </cell>
          <cell r="G136" t="str">
            <v>M</v>
          </cell>
          <cell r="H136" t="str">
            <v>N</v>
          </cell>
          <cell r="I136" t="str">
            <v>N</v>
          </cell>
        </row>
        <row r="137">
          <cell r="A137" t="str">
            <v>NAB Low Doc Loan 5 Year Fixed Rate</v>
          </cell>
          <cell r="B137">
            <v>0.0746</v>
          </cell>
          <cell r="C137">
            <v>0.0799</v>
          </cell>
          <cell r="D137">
            <v>60</v>
          </cell>
          <cell r="E137">
            <v>600</v>
          </cell>
          <cell r="F137">
            <v>8</v>
          </cell>
          <cell r="G137" t="str">
            <v>M</v>
          </cell>
          <cell r="H137" t="str">
            <v>N</v>
          </cell>
          <cell r="I137" t="str">
            <v>N</v>
          </cell>
        </row>
        <row r="138">
          <cell r="A138" t="str">
            <v>NAB Low Doc Loan 10 Year Fixed Rate</v>
          </cell>
          <cell r="B138">
            <v>0.0746</v>
          </cell>
          <cell r="C138">
            <v>0.0819</v>
          </cell>
          <cell r="D138">
            <v>120</v>
          </cell>
          <cell r="E138">
            <v>600</v>
          </cell>
          <cell r="F138">
            <v>8</v>
          </cell>
          <cell r="G138" t="str">
            <v>M</v>
          </cell>
          <cell r="H138" t="str">
            <v>N</v>
          </cell>
          <cell r="I138" t="str">
            <v>N</v>
          </cell>
        </row>
        <row r="139">
          <cell r="A139" t="str">
            <v>NAB Defence Force Home Loan Variable Rate</v>
          </cell>
          <cell r="B139">
            <v>0.06970000000000001</v>
          </cell>
          <cell r="C139">
            <v>0.06970000000000001</v>
          </cell>
          <cell r="E139">
            <v>0</v>
          </cell>
          <cell r="F139">
            <v>8</v>
          </cell>
          <cell r="G139" t="str">
            <v>M</v>
          </cell>
          <cell r="H139" t="str">
            <v>N</v>
          </cell>
          <cell r="I139" t="str">
            <v>N</v>
          </cell>
        </row>
        <row r="140">
          <cell r="A140" t="str">
            <v>NAB Defence Force Home Loan Variable Rate with 100% Offset</v>
          </cell>
          <cell r="B140">
            <v>0.06970000000000001</v>
          </cell>
          <cell r="C140">
            <v>0.06970000000000001</v>
          </cell>
          <cell r="E140">
            <v>0</v>
          </cell>
          <cell r="F140">
            <v>10</v>
          </cell>
          <cell r="G140" t="str">
            <v>M</v>
          </cell>
          <cell r="H140" t="str">
            <v>N</v>
          </cell>
          <cell r="I140" t="str">
            <v>N</v>
          </cell>
        </row>
        <row r="141">
          <cell r="A141" t="str">
            <v>NAB Defence Force Home Loan 1 Year Fixed Rate</v>
          </cell>
          <cell r="B141">
            <v>0.06970000000000001</v>
          </cell>
          <cell r="C141">
            <v>0.0694</v>
          </cell>
          <cell r="D141">
            <v>12</v>
          </cell>
          <cell r="E141">
            <v>0</v>
          </cell>
          <cell r="F141">
            <v>8</v>
          </cell>
          <cell r="G141" t="str">
            <v>M</v>
          </cell>
          <cell r="H141" t="str">
            <v>N</v>
          </cell>
          <cell r="I141" t="str">
            <v>N</v>
          </cell>
        </row>
        <row r="142">
          <cell r="A142" t="str">
            <v>NAB Defence Force Home Loan 2 Year Fixed Rate</v>
          </cell>
          <cell r="B142">
            <v>0.06970000000000001</v>
          </cell>
          <cell r="C142">
            <v>0.0719</v>
          </cell>
          <cell r="D142">
            <v>24</v>
          </cell>
          <cell r="E142">
            <v>0</v>
          </cell>
          <cell r="F142">
            <v>8</v>
          </cell>
          <cell r="G142" t="str">
            <v>M</v>
          </cell>
          <cell r="H142" t="str">
            <v>N</v>
          </cell>
          <cell r="I142" t="str">
            <v>N</v>
          </cell>
        </row>
        <row r="143">
          <cell r="A143" t="str">
            <v>NAB Defence Force Home Loan 3 Year Fixed Rate</v>
          </cell>
          <cell r="B143">
            <v>0.06970000000000001</v>
          </cell>
          <cell r="C143">
            <v>0.072</v>
          </cell>
          <cell r="D143">
            <v>36</v>
          </cell>
          <cell r="E143">
            <v>0</v>
          </cell>
          <cell r="F143">
            <v>8</v>
          </cell>
          <cell r="G143" t="str">
            <v>M</v>
          </cell>
          <cell r="H143" t="str">
            <v>N</v>
          </cell>
          <cell r="I143" t="str">
            <v>N</v>
          </cell>
        </row>
        <row r="144">
          <cell r="A144" t="str">
            <v>NAB Defence Force Home Loan 4 Year Fixed Rate</v>
          </cell>
          <cell r="B144">
            <v>0.06970000000000001</v>
          </cell>
          <cell r="C144">
            <v>0.0769</v>
          </cell>
          <cell r="D144">
            <v>48</v>
          </cell>
          <cell r="E144">
            <v>0</v>
          </cell>
          <cell r="F144">
            <v>8</v>
          </cell>
          <cell r="G144" t="str">
            <v>M</v>
          </cell>
          <cell r="H144" t="str">
            <v>N</v>
          </cell>
          <cell r="I144" t="str">
            <v>N</v>
          </cell>
        </row>
        <row r="145">
          <cell r="A145" t="str">
            <v>NAB Defence Force Home Loan 5 Year Fixed Rate</v>
          </cell>
          <cell r="B145">
            <v>0.06970000000000001</v>
          </cell>
          <cell r="C145">
            <v>0.0789</v>
          </cell>
          <cell r="D145">
            <v>60</v>
          </cell>
          <cell r="E145">
            <v>0</v>
          </cell>
          <cell r="F145">
            <v>8</v>
          </cell>
          <cell r="G145" t="str">
            <v>M</v>
          </cell>
          <cell r="H145" t="str">
            <v>N</v>
          </cell>
          <cell r="I145" t="str">
            <v>N</v>
          </cell>
        </row>
        <row r="146">
          <cell r="A146" t="str">
            <v>NAB Defence Force Home Loan 10 Year Fixed Rate</v>
          </cell>
          <cell r="B146">
            <v>0.06970000000000001</v>
          </cell>
          <cell r="C146">
            <v>0.0809</v>
          </cell>
          <cell r="D146">
            <v>120</v>
          </cell>
          <cell r="E146">
            <v>0</v>
          </cell>
          <cell r="F146">
            <v>8</v>
          </cell>
          <cell r="G146" t="str">
            <v>M</v>
          </cell>
          <cell r="H146" t="str">
            <v>N</v>
          </cell>
          <cell r="I146" t="str">
            <v>N</v>
          </cell>
        </row>
        <row r="147">
          <cell r="A147" t="str">
            <v>NAB Defence Force Home Loan Choice Package Variable Rate</v>
          </cell>
          <cell r="B147">
            <v>0.06970000000000001</v>
          </cell>
          <cell r="C147">
            <v>0.06970000000000001</v>
          </cell>
          <cell r="E147">
            <v>395</v>
          </cell>
          <cell r="F147">
            <v>395</v>
          </cell>
          <cell r="G147" t="str">
            <v>Y</v>
          </cell>
          <cell r="H147" t="str">
            <v>Y</v>
          </cell>
          <cell r="I147" t="str">
            <v>N</v>
          </cell>
        </row>
        <row r="148">
          <cell r="A148" t="str">
            <v>NAB Defence Force Home Loan Choice Package 1 Year Fixed Rate</v>
          </cell>
          <cell r="B148">
            <v>0.06970000000000001</v>
          </cell>
          <cell r="C148">
            <v>0.0694</v>
          </cell>
          <cell r="D148">
            <v>12</v>
          </cell>
          <cell r="E148">
            <v>395</v>
          </cell>
          <cell r="F148">
            <v>395</v>
          </cell>
          <cell r="G148" t="str">
            <v>Y</v>
          </cell>
          <cell r="H148" t="str">
            <v>Y</v>
          </cell>
          <cell r="I148" t="str">
            <v>N</v>
          </cell>
        </row>
        <row r="149">
          <cell r="A149" t="str">
            <v>NAB Defence Force Home Loan Choice Package 2 Year Fixed Rate</v>
          </cell>
          <cell r="B149">
            <v>0.06970000000000001</v>
          </cell>
          <cell r="C149">
            <v>0.0719</v>
          </cell>
          <cell r="D149">
            <v>24</v>
          </cell>
          <cell r="E149">
            <v>395</v>
          </cell>
          <cell r="F149">
            <v>395</v>
          </cell>
          <cell r="G149" t="str">
            <v>Y</v>
          </cell>
          <cell r="H149" t="str">
            <v>Y</v>
          </cell>
          <cell r="I149" t="str">
            <v>N</v>
          </cell>
        </row>
        <row r="150">
          <cell r="A150" t="str">
            <v>NAB Defence Force Home Loan Choice Package 3 Year Fixed Rate</v>
          </cell>
          <cell r="B150">
            <v>0.06970000000000001</v>
          </cell>
          <cell r="C150">
            <v>0.072</v>
          </cell>
          <cell r="D150">
            <v>36</v>
          </cell>
          <cell r="E150">
            <v>395</v>
          </cell>
          <cell r="F150">
            <v>395</v>
          </cell>
          <cell r="G150" t="str">
            <v>Y</v>
          </cell>
          <cell r="H150" t="str">
            <v>Y</v>
          </cell>
          <cell r="I150" t="str">
            <v>N</v>
          </cell>
        </row>
        <row r="151">
          <cell r="A151" t="str">
            <v>NAB Defence Force Home Loan Choice Package 4 Year Fixed Rate</v>
          </cell>
          <cell r="B151">
            <v>0.06970000000000001</v>
          </cell>
          <cell r="C151">
            <v>0.0769</v>
          </cell>
          <cell r="D151">
            <v>48</v>
          </cell>
          <cell r="E151">
            <v>395</v>
          </cell>
          <cell r="F151">
            <v>395</v>
          </cell>
          <cell r="G151" t="str">
            <v>Y</v>
          </cell>
          <cell r="H151" t="str">
            <v>Y</v>
          </cell>
          <cell r="I151" t="str">
            <v>N</v>
          </cell>
        </row>
        <row r="152">
          <cell r="A152" t="str">
            <v>NAB Defence Force Home Loan Choice Package 5 Year Fixed Rate</v>
          </cell>
          <cell r="B152">
            <v>0.06970000000000001</v>
          </cell>
          <cell r="C152">
            <v>0.0789</v>
          </cell>
          <cell r="D152">
            <v>60</v>
          </cell>
          <cell r="E152">
            <v>395</v>
          </cell>
          <cell r="F152">
            <v>395</v>
          </cell>
          <cell r="G152" t="str">
            <v>Y</v>
          </cell>
          <cell r="H152" t="str">
            <v>Y</v>
          </cell>
          <cell r="I152" t="str">
            <v>N</v>
          </cell>
        </row>
        <row r="153">
          <cell r="A153" t="str">
            <v>NAB Defence Force Home Loan Choice Package 10 Year Fixed Rate</v>
          </cell>
          <cell r="B153">
            <v>0.06970000000000001</v>
          </cell>
          <cell r="C153">
            <v>0.0809</v>
          </cell>
          <cell r="D153">
            <v>120</v>
          </cell>
          <cell r="E153">
            <v>395</v>
          </cell>
          <cell r="F153">
            <v>395</v>
          </cell>
          <cell r="G153" t="str">
            <v>Y</v>
          </cell>
          <cell r="H153" t="str">
            <v>Y</v>
          </cell>
          <cell r="I153" t="str">
            <v>N</v>
          </cell>
        </row>
        <row r="154">
          <cell r="A154" t="str">
            <v>NAB Clear Banking Home Loan</v>
          </cell>
          <cell r="B154">
            <v>0.0767</v>
          </cell>
          <cell r="C154">
            <v>0.0767</v>
          </cell>
          <cell r="E154">
            <v>600</v>
          </cell>
          <cell r="F154">
            <v>0</v>
          </cell>
          <cell r="G154" t="str">
            <v>M</v>
          </cell>
          <cell r="H154" t="str">
            <v>N</v>
          </cell>
          <cell r="I154" t="str">
            <v>N</v>
          </cell>
        </row>
        <row r="155">
          <cell r="A155" t="str">
            <v>National Personal Loan Fixed Rate Secured</v>
          </cell>
          <cell r="B155">
            <v>0.1399</v>
          </cell>
          <cell r="C155">
            <v>0.1399</v>
          </cell>
          <cell r="E155">
            <v>150</v>
          </cell>
          <cell r="F155">
            <v>0</v>
          </cell>
          <cell r="G155" t="str">
            <v>M</v>
          </cell>
          <cell r="H155" t="str">
            <v>N</v>
          </cell>
          <cell r="I155" t="str">
            <v>N</v>
          </cell>
        </row>
        <row r="156">
          <cell r="A156" t="str">
            <v>National Personal Loan Fixed Rate Secured Graduate/Defence/Professional Association</v>
          </cell>
          <cell r="B156">
            <v>0.1379</v>
          </cell>
          <cell r="C156">
            <v>0.1379</v>
          </cell>
          <cell r="E156">
            <v>150</v>
          </cell>
          <cell r="F156">
            <v>0</v>
          </cell>
          <cell r="G156" t="str">
            <v>M</v>
          </cell>
          <cell r="H156" t="str">
            <v>N</v>
          </cell>
          <cell r="I156" t="str">
            <v>N</v>
          </cell>
        </row>
        <row r="157">
          <cell r="A157" t="str">
            <v>National Personal Loan Fixed Rate Unsecured</v>
          </cell>
          <cell r="B157" t="str">
            <v>N/A</v>
          </cell>
          <cell r="E157">
            <v>150</v>
          </cell>
          <cell r="F157">
            <v>10</v>
          </cell>
          <cell r="G157" t="str">
            <v>M</v>
          </cell>
          <cell r="H157" t="str">
            <v>N</v>
          </cell>
          <cell r="I157" t="str">
            <v>N</v>
          </cell>
        </row>
        <row r="158">
          <cell r="A158" t="str">
            <v>National Personal Loan Fixed Rate Unsecured Graduate/Defence/Professional Association</v>
          </cell>
          <cell r="B158" t="str">
            <v>N/A</v>
          </cell>
          <cell r="E158">
            <v>150</v>
          </cell>
          <cell r="F158">
            <v>10</v>
          </cell>
          <cell r="G158" t="str">
            <v>M</v>
          </cell>
          <cell r="H158" t="str">
            <v>N</v>
          </cell>
          <cell r="I158" t="str">
            <v>N</v>
          </cell>
        </row>
        <row r="159">
          <cell r="A159" t="str">
            <v>National Personal Loan Variable Rate Secured</v>
          </cell>
          <cell r="B159">
            <v>0.1369</v>
          </cell>
          <cell r="C159">
            <v>0.1369</v>
          </cell>
          <cell r="E159">
            <v>150</v>
          </cell>
          <cell r="F159">
            <v>0</v>
          </cell>
          <cell r="G159" t="str">
            <v>M</v>
          </cell>
          <cell r="H159" t="str">
            <v>N</v>
          </cell>
          <cell r="I159" t="str">
            <v>N</v>
          </cell>
        </row>
        <row r="160">
          <cell r="A160" t="str">
            <v>National Personal Loan Variable Rate Secured Graduate/Defence/Professional Association</v>
          </cell>
          <cell r="B160">
            <v>0.1349</v>
          </cell>
          <cell r="C160">
            <v>0.1349</v>
          </cell>
          <cell r="E160">
            <v>150</v>
          </cell>
          <cell r="F160">
            <v>0</v>
          </cell>
          <cell r="G160" t="str">
            <v>M</v>
          </cell>
          <cell r="H160" t="str">
            <v>N</v>
          </cell>
          <cell r="I160" t="str">
            <v>N</v>
          </cell>
        </row>
        <row r="161">
          <cell r="A161" t="str">
            <v>National Personal Loan Variable Rate Unsecured</v>
          </cell>
          <cell r="B161" t="str">
            <v>N/A</v>
          </cell>
          <cell r="E161">
            <v>150</v>
          </cell>
          <cell r="F161">
            <v>10</v>
          </cell>
          <cell r="G161" t="str">
            <v>M</v>
          </cell>
          <cell r="H161" t="str">
            <v>N</v>
          </cell>
          <cell r="I161" t="str">
            <v>N</v>
          </cell>
        </row>
        <row r="162">
          <cell r="A162" t="str">
            <v>National Personal Loan Variable Rate Unsecured Graduate/Defence/Professional Association</v>
          </cell>
          <cell r="B162" t="str">
            <v>N/A</v>
          </cell>
          <cell r="E162">
            <v>150</v>
          </cell>
          <cell r="F162">
            <v>10</v>
          </cell>
          <cell r="G162" t="str">
            <v>M</v>
          </cell>
          <cell r="H162" t="str">
            <v>N</v>
          </cell>
          <cell r="I162" t="str">
            <v>N</v>
          </cell>
        </row>
        <row r="163">
          <cell r="A163" t="str">
            <v>National Personal Project Loan - Purchases</v>
          </cell>
          <cell r="C163">
            <v>0.1599</v>
          </cell>
          <cell r="E163">
            <v>150</v>
          </cell>
          <cell r="F163">
            <v>7</v>
          </cell>
        </row>
        <row r="164">
          <cell r="A164" t="str">
            <v>National Personal Project Loan - Cash Advances</v>
          </cell>
          <cell r="C164">
            <v>0.195</v>
          </cell>
          <cell r="E164">
            <v>150</v>
          </cell>
          <cell r="F164">
            <v>7</v>
          </cell>
        </row>
        <row r="165">
          <cell r="A165" t="str">
            <v>Tertiary Student Package Deferred Repayment Loan</v>
          </cell>
          <cell r="B165">
            <v>0.1141</v>
          </cell>
          <cell r="C165">
            <v>0.1141</v>
          </cell>
          <cell r="D165">
            <v>24</v>
          </cell>
          <cell r="E165">
            <v>0</v>
          </cell>
          <cell r="F165">
            <v>0</v>
          </cell>
          <cell r="G165" t="str">
            <v>M</v>
          </cell>
          <cell r="H165" t="str">
            <v>N</v>
          </cell>
          <cell r="I165" t="str">
            <v>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ables/table1.xml><?xml version="1.0" encoding="utf-8"?>
<table xmlns="http://schemas.openxmlformats.org/spreadsheetml/2006/main" id="27" name="Table128" displayName="Table128" ref="H2:I25" comment="" totalsRowShown="0">
  <autoFilter ref="H2:I25"/>
  <tableColumns count="2">
    <tableColumn id="1" name="Column1"/>
    <tableColumn id="2" name="Column2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H2:I25" comment="" totalsRowShown="0">
  <autoFilter ref="H2:I25"/>
  <tableColumns count="2">
    <tableColumn id="1" name="Column1"/>
    <tableColumn id="2" name="Column2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smart.gov.au/borrowing-and-credit/home-loans/choosing-a-home-loan" TargetMode="External" /><Relationship Id="rId2" Type="http://schemas.openxmlformats.org/officeDocument/2006/relationships/hyperlink" Target="http://www.austlii.edu.au/au/legis/cth/consol_act/nccpa2009377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eysmart.gov.au/borrowing-and-credit/home-loans/choosing-a-home-loan" TargetMode="External" /><Relationship Id="rId2" Type="http://schemas.openxmlformats.org/officeDocument/2006/relationships/hyperlink" Target="http://www.austlii.edu.au/au/legis/cth/consol_act/nccpa2009377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W275"/>
  <sheetViews>
    <sheetView showGridLines="0" zoomScale="70" zoomScaleNormal="70" zoomScalePageLayoutView="0" workbookViewId="0" topLeftCell="A1">
      <selection activeCell="D15" sqref="D15:G15"/>
    </sheetView>
  </sheetViews>
  <sheetFormatPr defaultColWidth="9.140625" defaultRowHeight="12.75"/>
  <cols>
    <col min="1" max="1" width="5.7109375" style="37" customWidth="1"/>
    <col min="2" max="2" width="31.00390625" style="36" customWidth="1"/>
    <col min="3" max="3" width="9.28125" style="36" customWidth="1"/>
    <col min="4" max="4" width="25.57421875" style="36" customWidth="1"/>
    <col min="5" max="5" width="8.7109375" style="36" customWidth="1"/>
    <col min="6" max="6" width="12.8515625" style="36" customWidth="1"/>
    <col min="7" max="7" width="59.7109375" style="36" customWidth="1"/>
    <col min="8" max="8" width="7.57421875" style="36" customWidth="1"/>
    <col min="9" max="9" width="7.421875" style="36" customWidth="1"/>
    <col min="10" max="10" width="50.7109375" style="36" customWidth="1"/>
    <col min="18" max="18" width="12.57421875" style="0" customWidth="1"/>
    <col min="19" max="19" width="8.8515625" style="0" customWidth="1"/>
    <col min="20" max="20" width="12.421875" style="0" customWidth="1"/>
    <col min="22" max="22" width="13.421875" style="0" customWidth="1"/>
    <col min="27" max="32" width="15.7109375" style="0" customWidth="1"/>
    <col min="33" max="33" width="11.421875" style="0" customWidth="1"/>
    <col min="40" max="40" width="11.140625" style="0" customWidth="1"/>
  </cols>
  <sheetData>
    <row r="1" spans="1:9" ht="9.75" customHeight="1">
      <c r="A1" s="206"/>
      <c r="B1" s="206"/>
      <c r="C1" s="206"/>
      <c r="D1" s="206"/>
      <c r="E1" s="206"/>
      <c r="F1" s="208"/>
      <c r="G1" s="271"/>
      <c r="H1" s="271"/>
      <c r="I1" s="39"/>
    </row>
    <row r="2" spans="1:10" s="31" customFormat="1" ht="31.5" customHeight="1">
      <c r="A2" s="37"/>
      <c r="B2" s="362" t="s">
        <v>226</v>
      </c>
      <c r="C2" s="362"/>
      <c r="D2" s="362"/>
      <c r="E2" s="362"/>
      <c r="F2" s="362"/>
      <c r="G2" s="362"/>
      <c r="H2" s="362"/>
      <c r="I2" s="362"/>
      <c r="J2" s="362"/>
    </row>
    <row r="3" spans="1:10" s="280" customFormat="1" ht="9.75" customHeight="1">
      <c r="A3" s="283"/>
      <c r="B3" s="282" t="s">
        <v>19</v>
      </c>
      <c r="C3" s="283"/>
      <c r="D3" s="283"/>
      <c r="E3" s="272"/>
      <c r="F3" s="273"/>
      <c r="G3" s="271" t="s">
        <v>19</v>
      </c>
      <c r="H3" s="271"/>
      <c r="I3" s="284"/>
      <c r="J3" s="281"/>
    </row>
    <row r="4" spans="1:10" s="31" customFormat="1" ht="60" customHeight="1">
      <c r="A4" s="206"/>
      <c r="B4" s="348" t="s">
        <v>5</v>
      </c>
      <c r="C4" s="208"/>
      <c r="D4" s="208"/>
      <c r="E4" s="208"/>
      <c r="F4" s="271"/>
      <c r="G4" s="206" t="s">
        <v>19</v>
      </c>
      <c r="H4" s="206"/>
      <c r="I4" s="37"/>
      <c r="J4" s="37"/>
    </row>
    <row r="5" spans="1:10" s="31" customFormat="1" ht="8.25" customHeight="1">
      <c r="A5" s="37"/>
      <c r="B5" s="40"/>
      <c r="C5" s="41"/>
      <c r="D5" s="41"/>
      <c r="E5" s="41"/>
      <c r="F5" s="39"/>
      <c r="G5" s="39" t="s">
        <v>19</v>
      </c>
      <c r="H5" s="39"/>
      <c r="I5" s="37"/>
      <c r="J5" s="37"/>
    </row>
    <row r="6" spans="1:10" s="31" customFormat="1" ht="18" customHeight="1">
      <c r="A6" s="37"/>
      <c r="B6" s="43" t="s">
        <v>1</v>
      </c>
      <c r="C6" s="359">
        <f ca="1">NOW()</f>
        <v>44894.58802592593</v>
      </c>
      <c r="D6" s="360"/>
      <c r="E6" s="363" t="s">
        <v>227</v>
      </c>
      <c r="F6" s="363"/>
      <c r="G6" s="363"/>
      <c r="H6" s="363"/>
      <c r="I6" s="285"/>
      <c r="J6" s="37"/>
    </row>
    <row r="7" spans="1:10" s="31" customFormat="1" ht="12.75">
      <c r="A7" s="37"/>
      <c r="B7" s="42"/>
      <c r="C7" s="42"/>
      <c r="D7" s="42"/>
      <c r="E7" s="42"/>
      <c r="F7" s="42"/>
      <c r="G7" s="42"/>
      <c r="H7" s="42"/>
      <c r="I7" s="37"/>
      <c r="J7" s="37"/>
    </row>
    <row r="8" spans="1:10" s="31" customFormat="1" ht="18">
      <c r="A8" s="37"/>
      <c r="B8" s="44" t="s">
        <v>75</v>
      </c>
      <c r="C8" s="44"/>
      <c r="D8" s="44"/>
      <c r="E8" s="44"/>
      <c r="F8" s="44"/>
      <c r="G8" s="44"/>
      <c r="H8" s="44"/>
      <c r="I8" s="37"/>
      <c r="J8" s="45"/>
    </row>
    <row r="9" spans="1:10" s="31" customFormat="1" ht="18">
      <c r="A9" s="37"/>
      <c r="B9" s="44" t="s">
        <v>74</v>
      </c>
      <c r="C9" s="44"/>
      <c r="D9" s="44"/>
      <c r="E9" s="44"/>
      <c r="F9" s="44"/>
      <c r="G9" s="44"/>
      <c r="H9" s="44"/>
      <c r="I9" s="37"/>
      <c r="J9" s="45"/>
    </row>
    <row r="10" spans="1:10" s="31" customFormat="1" ht="9.75" customHeight="1">
      <c r="A10" s="37"/>
      <c r="B10" s="44"/>
      <c r="C10" s="44"/>
      <c r="D10" s="44"/>
      <c r="E10" s="44"/>
      <c r="F10" s="44"/>
      <c r="G10" s="44"/>
      <c r="H10" s="44"/>
      <c r="I10" s="37"/>
      <c r="J10" s="45"/>
    </row>
    <row r="11" spans="1:10" s="31" customFormat="1" ht="18">
      <c r="A11" s="37"/>
      <c r="B11" s="261" t="s">
        <v>13</v>
      </c>
      <c r="C11" s="262"/>
      <c r="D11" s="262"/>
      <c r="E11" s="262"/>
      <c r="F11" s="262"/>
      <c r="G11" s="262"/>
      <c r="H11" s="263"/>
      <c r="I11" s="37"/>
      <c r="J11" s="45"/>
    </row>
    <row r="12" spans="1:10" s="31" customFormat="1" ht="18">
      <c r="A12" s="37"/>
      <c r="B12" s="219" t="s">
        <v>10</v>
      </c>
      <c r="C12" s="221"/>
      <c r="D12" s="222">
        <v>150000</v>
      </c>
      <c r="E12" s="220"/>
      <c r="F12" s="220"/>
      <c r="G12" s="243"/>
      <c r="H12" s="225"/>
      <c r="I12" s="37"/>
      <c r="J12" s="45"/>
    </row>
    <row r="13" spans="1:10" s="31" customFormat="1" ht="18">
      <c r="A13" s="37"/>
      <c r="B13" s="226" t="s">
        <v>9</v>
      </c>
      <c r="C13" s="46"/>
      <c r="D13" s="185">
        <v>25</v>
      </c>
      <c r="E13" s="44"/>
      <c r="F13" s="44"/>
      <c r="G13" s="47"/>
      <c r="H13" s="227"/>
      <c r="I13" s="37"/>
      <c r="J13" s="45"/>
    </row>
    <row r="14" spans="1:10" s="31" customFormat="1" ht="18">
      <c r="A14" s="37"/>
      <c r="B14" s="226" t="s">
        <v>11</v>
      </c>
      <c r="C14" s="46"/>
      <c r="D14" s="48" t="s">
        <v>36</v>
      </c>
      <c r="E14" s="44"/>
      <c r="F14" s="44"/>
      <c r="G14" s="47"/>
      <c r="H14" s="227"/>
      <c r="I14" s="37"/>
      <c r="J14" s="45"/>
    </row>
    <row r="15" spans="1:10" s="31" customFormat="1" ht="18">
      <c r="A15" s="37"/>
      <c r="B15" s="228" t="s">
        <v>61</v>
      </c>
      <c r="C15" s="244"/>
      <c r="D15" s="361" t="s">
        <v>243</v>
      </c>
      <c r="E15" s="361"/>
      <c r="F15" s="361"/>
      <c r="G15" s="361"/>
      <c r="H15" s="245"/>
      <c r="I15" s="37"/>
      <c r="J15" s="45"/>
    </row>
    <row r="16" spans="1:10" s="31" customFormat="1" ht="12">
      <c r="A16" s="37"/>
      <c r="B16" s="42"/>
      <c r="C16" s="42"/>
      <c r="D16" s="49"/>
      <c r="E16" s="42"/>
      <c r="F16" s="42"/>
      <c r="G16" s="50"/>
      <c r="H16" s="50"/>
      <c r="I16" s="37"/>
      <c r="J16" s="37"/>
    </row>
    <row r="17" spans="1:10" s="31" customFormat="1" ht="30">
      <c r="A17" s="37"/>
      <c r="B17" s="347" t="s">
        <v>4</v>
      </c>
      <c r="C17" s="246"/>
      <c r="D17" s="246"/>
      <c r="E17" s="246"/>
      <c r="F17" s="246"/>
      <c r="G17" s="50"/>
      <c r="H17" s="50"/>
      <c r="I17" s="37"/>
      <c r="J17" s="37"/>
    </row>
    <row r="18" spans="1:10" s="31" customFormat="1" ht="9.75" customHeight="1">
      <c r="A18" s="37"/>
      <c r="B18" s="53"/>
      <c r="C18" s="54"/>
      <c r="D18" s="54"/>
      <c r="E18" s="54"/>
      <c r="F18" s="54"/>
      <c r="G18" s="50"/>
      <c r="H18" s="50"/>
      <c r="I18" s="37"/>
      <c r="J18" s="37"/>
    </row>
    <row r="19" spans="1:10" s="31" customFormat="1" ht="15" customHeight="1">
      <c r="A19" s="37"/>
      <c r="B19" s="264" t="s">
        <v>6</v>
      </c>
      <c r="C19" s="265"/>
      <c r="D19" s="265"/>
      <c r="E19" s="265"/>
      <c r="F19" s="265"/>
      <c r="G19" s="266"/>
      <c r="H19" s="267"/>
      <c r="I19" s="37"/>
      <c r="J19" s="37"/>
    </row>
    <row r="20" spans="1:10" s="31" customFormat="1" ht="15">
      <c r="A20" s="37"/>
      <c r="B20" s="323" t="s">
        <v>21</v>
      </c>
      <c r="C20" s="324"/>
      <c r="D20" s="325" t="s">
        <v>39</v>
      </c>
      <c r="E20" s="326"/>
      <c r="F20" s="327"/>
      <c r="G20" s="326"/>
      <c r="H20" s="328"/>
      <c r="I20" s="37"/>
      <c r="J20" s="37"/>
    </row>
    <row r="21" spans="1:10" s="31" customFormat="1" ht="15">
      <c r="A21" s="37"/>
      <c r="B21" s="323" t="s">
        <v>22</v>
      </c>
      <c r="C21" s="324"/>
      <c r="D21" s="329" t="s">
        <v>158</v>
      </c>
      <c r="E21" s="326"/>
      <c r="F21" s="326"/>
      <c r="G21" s="326"/>
      <c r="H21" s="328"/>
      <c r="I21" s="37"/>
      <c r="J21" s="55"/>
    </row>
    <row r="22" spans="1:10" s="31" customFormat="1" ht="15">
      <c r="A22" s="37"/>
      <c r="B22" s="323" t="s">
        <v>23</v>
      </c>
      <c r="C22" s="330"/>
      <c r="D22" s="331">
        <f>HLOOKUP(D15,'Product Data'!C11:Z16,3,FALSE)</f>
        <v>0.0499</v>
      </c>
      <c r="E22" s="332" t="s">
        <v>19</v>
      </c>
      <c r="F22" s="333" t="s">
        <v>19</v>
      </c>
      <c r="G22" s="333"/>
      <c r="H22" s="334"/>
      <c r="I22" s="37"/>
      <c r="J22" s="55"/>
    </row>
    <row r="23" spans="1:10" s="31" customFormat="1" ht="15">
      <c r="A23" s="37"/>
      <c r="B23" s="335" t="s">
        <v>27</v>
      </c>
      <c r="C23" s="336"/>
      <c r="D23" s="337">
        <f>'Var Calcs'!B24</f>
        <v>0.050221200941273025</v>
      </c>
      <c r="E23" s="338"/>
      <c r="F23" s="336"/>
      <c r="G23" s="338"/>
      <c r="H23" s="339"/>
      <c r="I23" s="37"/>
      <c r="J23" s="55"/>
    </row>
    <row r="24" spans="1:10" s="31" customFormat="1" ht="15">
      <c r="A24" s="37"/>
      <c r="B24" s="340" t="s">
        <v>26</v>
      </c>
      <c r="C24" s="330"/>
      <c r="D24" s="341"/>
      <c r="E24" s="333"/>
      <c r="F24" s="342"/>
      <c r="G24" s="333"/>
      <c r="H24" s="334"/>
      <c r="I24" s="37"/>
      <c r="J24" s="37"/>
    </row>
    <row r="25" spans="1:10" s="31" customFormat="1" ht="12.75" customHeight="1">
      <c r="A25" s="37"/>
      <c r="B25" s="56"/>
      <c r="C25" s="56"/>
      <c r="D25" s="57"/>
      <c r="E25" s="57"/>
      <c r="F25" s="56"/>
      <c r="G25" s="57"/>
      <c r="H25" s="57"/>
      <c r="I25" s="37"/>
      <c r="J25" s="37"/>
    </row>
    <row r="26" spans="1:10" s="31" customFormat="1" ht="12.75" customHeight="1">
      <c r="A26" s="37"/>
      <c r="B26" s="56"/>
      <c r="C26" s="56"/>
      <c r="D26" s="57"/>
      <c r="E26" s="57"/>
      <c r="F26" s="56"/>
      <c r="G26" s="57"/>
      <c r="H26" s="57"/>
      <c r="I26" s="37"/>
      <c r="J26" s="37"/>
    </row>
    <row r="27" spans="1:10" s="31" customFormat="1" ht="15">
      <c r="A27" s="37"/>
      <c r="B27" s="264" t="s">
        <v>118</v>
      </c>
      <c r="C27" s="265"/>
      <c r="D27" s="265"/>
      <c r="E27" s="265"/>
      <c r="F27" s="268"/>
      <c r="G27" s="268"/>
      <c r="H27" s="269"/>
      <c r="I27" s="37"/>
      <c r="J27" s="37"/>
    </row>
    <row r="28" spans="1:10" s="31" customFormat="1" ht="15">
      <c r="A28" s="37"/>
      <c r="B28" s="230" t="s">
        <v>68</v>
      </c>
      <c r="C28" s="58"/>
      <c r="D28" s="58"/>
      <c r="E28" s="59"/>
      <c r="F28" s="60">
        <f>'Var Calcs'!B18</f>
        <v>263098.40356459346</v>
      </c>
      <c r="G28" s="61"/>
      <c r="H28" s="231"/>
      <c r="I28" s="37"/>
      <c r="J28" s="37"/>
    </row>
    <row r="29" spans="1:10" s="31" customFormat="1" ht="15">
      <c r="A29" s="37"/>
      <c r="B29" s="323" t="s">
        <v>12</v>
      </c>
      <c r="C29" s="327"/>
      <c r="D29" s="327"/>
      <c r="E29" s="324"/>
      <c r="F29" s="343">
        <f>'Var Calcs'!B19</f>
        <v>1.7539893570972898</v>
      </c>
      <c r="G29" s="343" t="s">
        <v>32</v>
      </c>
      <c r="H29" s="344"/>
      <c r="I29" s="37"/>
      <c r="J29" s="37"/>
    </row>
    <row r="30" spans="1:10" s="31" customFormat="1" ht="15">
      <c r="A30" s="37"/>
      <c r="B30" s="232" t="s">
        <v>14</v>
      </c>
      <c r="C30" s="62"/>
      <c r="D30" s="62"/>
      <c r="E30" s="63" t="s">
        <v>19</v>
      </c>
      <c r="F30" s="64">
        <f>SUM('Product Data'!B18:B19)</f>
        <v>395</v>
      </c>
      <c r="G30" s="65"/>
      <c r="H30" s="233"/>
      <c r="I30" s="37"/>
      <c r="J30" s="37"/>
    </row>
    <row r="31" spans="1:10" s="31" customFormat="1" ht="15">
      <c r="A31" s="37"/>
      <c r="B31" s="230" t="s">
        <v>62</v>
      </c>
      <c r="C31" s="62"/>
      <c r="D31" s="62"/>
      <c r="E31" s="63"/>
      <c r="F31" s="66" t="str">
        <f>IF(AND('Product Data'!B20&gt;0,'Product Data'!B21&gt;0),"$"&amp;'Product Data'!B20&amp;" per month "&amp;" $"&amp;'Product Data'!B21&amp;" per annum ",IF(AND('Product Data'!B20&gt;0,'Product Data'!B21=0),"$"&amp;'Product Data'!B20&amp;" per month ",IF(AND('Product Data'!B21&gt;0,'Product Data'!B20=0),"$"&amp;'Product Data'!B21&amp;" per annum ","$0")))</f>
        <v>$0</v>
      </c>
      <c r="G31" s="67"/>
      <c r="H31" s="234"/>
      <c r="I31" s="37"/>
      <c r="J31" s="37" t="s">
        <v>19</v>
      </c>
    </row>
    <row r="32" spans="2:38" ht="15">
      <c r="B32" s="230" t="s">
        <v>63</v>
      </c>
      <c r="C32" s="62"/>
      <c r="D32" s="68"/>
      <c r="E32" s="63" t="s">
        <v>19</v>
      </c>
      <c r="F32" s="64">
        <f>'Var Calcs'!B20</f>
        <v>876.0113452153265</v>
      </c>
      <c r="G32" s="65"/>
      <c r="H32" s="233"/>
      <c r="I32" s="37"/>
      <c r="J32" s="69" t="s">
        <v>19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2:38" ht="15">
      <c r="B33" s="232" t="s">
        <v>64</v>
      </c>
      <c r="C33" s="62"/>
      <c r="D33" s="70"/>
      <c r="E33" s="63" t="s">
        <v>19</v>
      </c>
      <c r="F33" s="64">
        <f>'Var Calcs'!B21</f>
        <v>10512.136142583919</v>
      </c>
      <c r="G33" s="65"/>
      <c r="H33" s="233"/>
      <c r="I33" s="37"/>
      <c r="J33" s="37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2:38" ht="12">
      <c r="B34" s="236" t="s">
        <v>15</v>
      </c>
      <c r="C34" s="71"/>
      <c r="D34" s="71"/>
      <c r="E34" s="71"/>
      <c r="F34" s="72"/>
      <c r="G34" s="73"/>
      <c r="H34" s="237"/>
      <c r="I34" s="37"/>
      <c r="J34" s="74"/>
      <c r="K34" s="32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2:38" ht="12">
      <c r="B35" s="236" t="s">
        <v>225</v>
      </c>
      <c r="C35" s="71"/>
      <c r="D35" s="71"/>
      <c r="E35" s="71"/>
      <c r="F35" s="72"/>
      <c r="G35" s="73"/>
      <c r="H35" s="237"/>
      <c r="I35" s="69"/>
      <c r="J35" s="74"/>
      <c r="K35" s="32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2:38" ht="12">
      <c r="B36" s="236" t="s">
        <v>28</v>
      </c>
      <c r="C36" s="71"/>
      <c r="D36" s="71"/>
      <c r="E36" s="71"/>
      <c r="F36" s="72"/>
      <c r="G36" s="73"/>
      <c r="H36" s="237"/>
      <c r="I36" s="69"/>
      <c r="J36" s="74"/>
      <c r="K36" s="32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2:38" ht="12">
      <c r="B37" s="236" t="s">
        <v>52</v>
      </c>
      <c r="C37" s="71"/>
      <c r="D37" s="71"/>
      <c r="E37" s="71"/>
      <c r="F37" s="72"/>
      <c r="G37" s="73"/>
      <c r="H37" s="237"/>
      <c r="I37" s="69"/>
      <c r="J37" s="74"/>
      <c r="K37" s="32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2:38" ht="12">
      <c r="B38" s="238" t="s">
        <v>33</v>
      </c>
      <c r="C38" s="239"/>
      <c r="D38" s="239"/>
      <c r="E38" s="239"/>
      <c r="F38" s="240"/>
      <c r="G38" s="247"/>
      <c r="H38" s="241"/>
      <c r="I38" s="69"/>
      <c r="J38" s="74"/>
      <c r="K38" s="32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2:38" ht="12">
      <c r="B39" s="71"/>
      <c r="C39" s="71"/>
      <c r="D39" s="71"/>
      <c r="E39" s="71"/>
      <c r="F39" s="75"/>
      <c r="G39" s="73"/>
      <c r="H39" s="73"/>
      <c r="I39" s="69"/>
      <c r="J39" s="74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2:38" ht="12">
      <c r="B40" s="71"/>
      <c r="C40" s="71"/>
      <c r="D40" s="71"/>
      <c r="E40" s="71"/>
      <c r="F40" s="75"/>
      <c r="G40" s="73"/>
      <c r="H40" s="73"/>
      <c r="I40" s="37"/>
      <c r="J40" s="74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2:38" ht="18" customHeight="1">
      <c r="B41" s="264" t="s">
        <v>0</v>
      </c>
      <c r="C41" s="265"/>
      <c r="D41" s="265"/>
      <c r="E41" s="265"/>
      <c r="F41" s="268"/>
      <c r="G41" s="268"/>
      <c r="H41" s="269"/>
      <c r="I41" s="37"/>
      <c r="J41" s="37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2:38" ht="15" customHeight="1">
      <c r="B42" s="248" t="s">
        <v>173</v>
      </c>
      <c r="C42" s="56"/>
      <c r="D42" s="56"/>
      <c r="E42" s="56"/>
      <c r="F42" s="76"/>
      <c r="G42" s="76"/>
      <c r="H42" s="249"/>
      <c r="I42" s="37"/>
      <c r="J42" s="69" t="s">
        <v>19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2:38" ht="15" customHeight="1">
      <c r="B43" s="230" t="s">
        <v>172</v>
      </c>
      <c r="C43" s="250">
        <f>'Var Calcs'!B25</f>
        <v>89.52404393896188</v>
      </c>
      <c r="D43" s="251"/>
      <c r="E43" s="251" t="s">
        <v>19</v>
      </c>
      <c r="F43" s="252" t="s">
        <v>19</v>
      </c>
      <c r="G43" s="252"/>
      <c r="H43" s="253"/>
      <c r="I43" s="37"/>
      <c r="J43" s="37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2:38" ht="15" customHeight="1">
      <c r="B44" s="56"/>
      <c r="C44" s="56"/>
      <c r="D44" s="56"/>
      <c r="E44" s="56"/>
      <c r="F44" s="81"/>
      <c r="G44" s="76"/>
      <c r="H44" s="76"/>
      <c r="I44" s="37"/>
      <c r="J44" s="37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2:38" ht="15" customHeight="1">
      <c r="B45" s="56"/>
      <c r="C45" s="56"/>
      <c r="D45" s="56"/>
      <c r="E45" s="56"/>
      <c r="F45" s="81"/>
      <c r="G45" s="76"/>
      <c r="H45" s="76"/>
      <c r="I45" s="37"/>
      <c r="J45" s="37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2:38" ht="18" customHeight="1">
      <c r="B46" s="264" t="s">
        <v>7</v>
      </c>
      <c r="C46" s="265"/>
      <c r="D46" s="265"/>
      <c r="E46" s="265"/>
      <c r="F46" s="268"/>
      <c r="G46" s="268"/>
      <c r="H46" s="269"/>
      <c r="I46" s="37"/>
      <c r="J46" s="37" t="s">
        <v>19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2:38" ht="15" customHeight="1">
      <c r="B47" s="248" t="s">
        <v>161</v>
      </c>
      <c r="C47" s="56"/>
      <c r="D47" s="56"/>
      <c r="E47" s="56"/>
      <c r="F47" s="76"/>
      <c r="G47" s="76"/>
      <c r="H47" s="249"/>
      <c r="I47" s="37"/>
      <c r="J47" s="82" t="s">
        <v>19</v>
      </c>
      <c r="K47" s="33"/>
      <c r="L47" s="33"/>
      <c r="M47" s="33"/>
      <c r="N47" s="33"/>
      <c r="O47" s="33"/>
      <c r="P47" s="33"/>
      <c r="Q47" s="33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2:38" ht="15" customHeight="1">
      <c r="B48" s="254" t="s">
        <v>160</v>
      </c>
      <c r="C48" s="83">
        <f>F32+200</f>
        <v>1076.0113452153264</v>
      </c>
      <c r="D48" s="85" t="str">
        <f>"you would repay the loan in "&amp;'Var Calcs'!B31&amp;", instead of "&amp;'Var Calcs'!B3&amp;" years"</f>
        <v>you would repay the loan in 17 years 4 months, instead of 25 years</v>
      </c>
      <c r="E48" s="84"/>
      <c r="F48" s="255"/>
      <c r="G48" s="85"/>
      <c r="H48" s="256"/>
      <c r="I48" s="82"/>
      <c r="J48" s="86" t="s">
        <v>19</v>
      </c>
      <c r="K48" s="33"/>
      <c r="L48" s="33"/>
      <c r="M48" s="33"/>
      <c r="N48" s="33"/>
      <c r="O48" s="33"/>
      <c r="P48" s="33"/>
      <c r="Q48" s="33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2:38" ht="15" customHeight="1">
      <c r="B49" s="257" t="s">
        <v>41</v>
      </c>
      <c r="C49" s="85"/>
      <c r="D49" s="85"/>
      <c r="E49" s="85"/>
      <c r="F49" s="85"/>
      <c r="G49" s="258"/>
      <c r="H49" s="259"/>
      <c r="I49" s="82"/>
      <c r="J49" s="7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2:38" ht="15" customHeight="1">
      <c r="B50" s="230" t="s">
        <v>16</v>
      </c>
      <c r="C50" s="58"/>
      <c r="D50" s="58"/>
      <c r="E50" s="58"/>
      <c r="F50" s="58"/>
      <c r="G50" s="58"/>
      <c r="H50" s="59"/>
      <c r="I50" s="37"/>
      <c r="J50" s="87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2:38" ht="15" customHeight="1">
      <c r="B51" s="56"/>
      <c r="C51" s="56"/>
      <c r="D51" s="56"/>
      <c r="E51" s="56"/>
      <c r="F51" s="56"/>
      <c r="G51" s="56"/>
      <c r="H51" s="56"/>
      <c r="I51" s="37"/>
      <c r="J51" s="37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2:38" ht="15" customHeight="1">
      <c r="B52" s="56"/>
      <c r="C52" s="56"/>
      <c r="D52" s="56"/>
      <c r="E52" s="56"/>
      <c r="F52" s="56"/>
      <c r="G52" s="56"/>
      <c r="H52" s="56"/>
      <c r="I52" s="37"/>
      <c r="J52" s="37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2:38" ht="18" customHeight="1">
      <c r="B53" s="264" t="s">
        <v>17</v>
      </c>
      <c r="C53" s="265"/>
      <c r="D53" s="265"/>
      <c r="E53" s="265"/>
      <c r="F53" s="265"/>
      <c r="G53" s="265"/>
      <c r="H53" s="270"/>
      <c r="I53" s="37"/>
      <c r="J53" s="37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2:38" ht="15" customHeight="1">
      <c r="B54" s="248" t="s">
        <v>24</v>
      </c>
      <c r="C54" s="56"/>
      <c r="D54" s="56"/>
      <c r="E54" s="56"/>
      <c r="F54" s="56"/>
      <c r="G54" s="56"/>
      <c r="H54" s="260"/>
      <c r="I54" s="37"/>
      <c r="J54" s="37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2:38" ht="15" customHeight="1">
      <c r="B55" s="248" t="s">
        <v>25</v>
      </c>
      <c r="C55" s="56"/>
      <c r="D55" s="56"/>
      <c r="E55" s="56"/>
      <c r="F55" s="56"/>
      <c r="G55" s="56"/>
      <c r="H55" s="260"/>
      <c r="I55" s="37"/>
      <c r="J55" s="37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2:38" ht="15" customHeight="1">
      <c r="B56" s="230" t="s">
        <v>31</v>
      </c>
      <c r="C56" s="58"/>
      <c r="D56" s="58"/>
      <c r="E56" s="58"/>
      <c r="F56" s="58"/>
      <c r="G56" s="58"/>
      <c r="H56" s="59"/>
      <c r="I56" s="37"/>
      <c r="J56" s="37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2:38" ht="15" customHeight="1">
      <c r="B57" s="56"/>
      <c r="C57" s="56"/>
      <c r="D57" s="56"/>
      <c r="E57" s="56"/>
      <c r="F57" s="56"/>
      <c r="G57" s="56"/>
      <c r="H57" s="56"/>
      <c r="I57" s="37"/>
      <c r="J57" s="37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2:77" ht="15" customHeight="1">
      <c r="B58" s="55"/>
      <c r="C58" s="55"/>
      <c r="D58" s="55"/>
      <c r="E58" s="55"/>
      <c r="F58" s="55"/>
      <c r="G58" s="55"/>
      <c r="H58" s="55"/>
      <c r="I58" s="37"/>
      <c r="J58" s="37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2:77" ht="15">
      <c r="B59" s="345" t="s">
        <v>42</v>
      </c>
      <c r="C59" s="88"/>
      <c r="D59" s="88"/>
      <c r="E59" s="37"/>
      <c r="F59" s="37"/>
      <c r="G59" s="37"/>
      <c r="H59" s="37"/>
      <c r="I59" s="37"/>
      <c r="J59" s="37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</row>
    <row r="60" spans="2:77" ht="15">
      <c r="B60" s="274"/>
      <c r="C60" s="88"/>
      <c r="D60" s="88"/>
      <c r="E60" s="37"/>
      <c r="F60" s="37"/>
      <c r="G60" s="37"/>
      <c r="H60" s="37"/>
      <c r="I60" s="37"/>
      <c r="J60" s="37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</row>
    <row r="61" spans="2:77" ht="15">
      <c r="B61" s="346" t="s">
        <v>43</v>
      </c>
      <c r="C61" s="88"/>
      <c r="D61" s="88"/>
      <c r="E61" s="37"/>
      <c r="F61" s="37"/>
      <c r="G61" s="37"/>
      <c r="H61" s="37"/>
      <c r="I61" s="37"/>
      <c r="J61" s="37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</row>
    <row r="62" spans="2:77" ht="15">
      <c r="B62" s="89"/>
      <c r="C62" s="37"/>
      <c r="D62" s="37"/>
      <c r="E62" s="37"/>
      <c r="F62" s="37"/>
      <c r="G62" s="37"/>
      <c r="H62" s="37"/>
      <c r="I62" s="37"/>
      <c r="J62" s="37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</row>
    <row r="63" spans="2:77" ht="15">
      <c r="B63" s="90" t="s">
        <v>54</v>
      </c>
      <c r="C63" s="37"/>
      <c r="D63" s="37"/>
      <c r="E63" s="37"/>
      <c r="F63" s="37"/>
      <c r="G63" s="37"/>
      <c r="H63" s="37"/>
      <c r="I63" s="37"/>
      <c r="J63" s="37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</row>
    <row r="64" spans="2:77" ht="15">
      <c r="B64" s="90" t="s">
        <v>164</v>
      </c>
      <c r="C64" s="37"/>
      <c r="D64" s="37"/>
      <c r="E64" s="37"/>
      <c r="F64" s="37"/>
      <c r="G64" s="37"/>
      <c r="H64" s="37"/>
      <c r="I64" s="37"/>
      <c r="J64" s="37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</row>
    <row r="65" spans="2:77" ht="15">
      <c r="B65" s="91" t="s">
        <v>163</v>
      </c>
      <c r="C65" s="37"/>
      <c r="D65" s="37"/>
      <c r="E65" s="37"/>
      <c r="F65" s="37"/>
      <c r="G65" s="37"/>
      <c r="H65" s="37"/>
      <c r="I65" s="37"/>
      <c r="J65" s="37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</row>
    <row r="66" spans="2:77" ht="15">
      <c r="B66" s="91" t="s">
        <v>162</v>
      </c>
      <c r="C66" s="37"/>
      <c r="D66" s="37"/>
      <c r="E66" s="37"/>
      <c r="F66" s="37"/>
      <c r="G66" s="37"/>
      <c r="H66" s="37"/>
      <c r="I66" s="37"/>
      <c r="J66" s="37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</row>
    <row r="67" spans="2:77" ht="15">
      <c r="B67" s="91"/>
      <c r="C67" s="37"/>
      <c r="D67" s="37"/>
      <c r="E67" s="37"/>
      <c r="F67" s="37"/>
      <c r="G67" s="37"/>
      <c r="H67" s="37"/>
      <c r="I67" s="37"/>
      <c r="J67" s="37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</row>
    <row r="68" spans="2:77" ht="15" customHeight="1">
      <c r="B68" s="91" t="s">
        <v>44</v>
      </c>
      <c r="C68" s="37"/>
      <c r="D68" s="37"/>
      <c r="E68" s="37"/>
      <c r="F68" s="37"/>
      <c r="G68" s="37"/>
      <c r="H68" s="37"/>
      <c r="I68" s="37"/>
      <c r="J68" s="37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</row>
    <row r="69" spans="2:77" ht="15" customHeight="1">
      <c r="B69" s="91" t="s">
        <v>65</v>
      </c>
      <c r="C69" s="37"/>
      <c r="D69" s="37"/>
      <c r="E69" s="37"/>
      <c r="F69" s="37"/>
      <c r="G69" s="37"/>
      <c r="H69" s="37"/>
      <c r="I69" s="37"/>
      <c r="J69" s="37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</row>
    <row r="70" spans="2:77" ht="15" customHeight="1">
      <c r="B70" s="91" t="s">
        <v>48</v>
      </c>
      <c r="C70" s="37"/>
      <c r="D70" s="37"/>
      <c r="E70" s="37"/>
      <c r="F70" s="37"/>
      <c r="G70" s="37"/>
      <c r="H70" s="37"/>
      <c r="I70" s="37"/>
      <c r="J70" s="37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</row>
    <row r="71" spans="2:77" ht="15" customHeight="1">
      <c r="B71" s="91" t="s">
        <v>49</v>
      </c>
      <c r="C71" s="37"/>
      <c r="D71" s="37"/>
      <c r="E71" s="37"/>
      <c r="F71" s="37"/>
      <c r="G71" s="37"/>
      <c r="H71" s="37"/>
      <c r="I71" s="37"/>
      <c r="J71" s="37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</row>
    <row r="72" spans="2:77" ht="15" customHeight="1">
      <c r="B72" s="91" t="s">
        <v>50</v>
      </c>
      <c r="C72" s="37"/>
      <c r="D72" s="37"/>
      <c r="E72" s="37"/>
      <c r="F72" s="37"/>
      <c r="G72" s="37"/>
      <c r="H72" s="37"/>
      <c r="I72" s="37"/>
      <c r="J72" s="37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</row>
    <row r="73" spans="2:77" ht="15" customHeight="1">
      <c r="B73" s="91" t="s">
        <v>51</v>
      </c>
      <c r="C73" s="37"/>
      <c r="D73" s="37"/>
      <c r="E73" s="37"/>
      <c r="F73" s="37"/>
      <c r="G73" s="37"/>
      <c r="H73" s="37"/>
      <c r="I73" s="37"/>
      <c r="J73" s="37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</row>
    <row r="74" spans="2:77" ht="15" customHeight="1">
      <c r="B74" s="92"/>
      <c r="C74" s="37"/>
      <c r="D74" s="37"/>
      <c r="E74" s="37"/>
      <c r="F74" s="37"/>
      <c r="G74" s="37"/>
      <c r="H74" s="37"/>
      <c r="I74" s="37"/>
      <c r="J74" s="37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</row>
    <row r="75" spans="2:77" ht="15" customHeight="1">
      <c r="B75" s="91" t="s">
        <v>45</v>
      </c>
      <c r="C75" s="37"/>
      <c r="D75" s="37"/>
      <c r="E75" s="37"/>
      <c r="F75" s="37"/>
      <c r="G75" s="37"/>
      <c r="H75" s="37"/>
      <c r="I75" s="37"/>
      <c r="J75" s="37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</row>
    <row r="76" spans="2:77" ht="15" customHeight="1">
      <c r="B76" s="92"/>
      <c r="C76" s="37"/>
      <c r="D76" s="37"/>
      <c r="E76" s="37"/>
      <c r="F76" s="37"/>
      <c r="G76" s="37"/>
      <c r="H76" s="37"/>
      <c r="I76" s="37"/>
      <c r="J76" s="37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</row>
    <row r="77" spans="2:77" ht="15" customHeight="1">
      <c r="B77" s="34" t="s">
        <v>165</v>
      </c>
      <c r="C77" s="37"/>
      <c r="D77" s="37"/>
      <c r="E77" s="37"/>
      <c r="F77" s="37"/>
      <c r="G77" s="37"/>
      <c r="H77" s="37"/>
      <c r="I77" s="37"/>
      <c r="J77" s="37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</row>
    <row r="78" spans="2:77" ht="15" customHeight="1">
      <c r="B78" s="34" t="s">
        <v>166</v>
      </c>
      <c r="C78" s="37"/>
      <c r="D78" s="37"/>
      <c r="E78" s="37"/>
      <c r="F78" s="37"/>
      <c r="G78" s="37"/>
      <c r="H78" s="37"/>
      <c r="I78" s="37"/>
      <c r="J78" s="37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2:77" ht="15" customHeight="1">
      <c r="B79" s="35"/>
      <c r="C79" s="37"/>
      <c r="D79" s="37"/>
      <c r="E79" s="37"/>
      <c r="F79" s="37"/>
      <c r="G79" s="37"/>
      <c r="H79" s="37"/>
      <c r="I79" s="37"/>
      <c r="J79" s="37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</row>
    <row r="80" spans="1:101" s="31" customFormat="1" ht="15">
      <c r="A80" s="37"/>
      <c r="B80" s="346" t="s">
        <v>46</v>
      </c>
      <c r="C80" s="88"/>
      <c r="D80" s="88"/>
      <c r="E80" s="88"/>
      <c r="F80" s="37"/>
      <c r="G80" s="37"/>
      <c r="H80" s="37"/>
      <c r="I80" s="37"/>
      <c r="J80" s="37"/>
      <c r="K80" s="206"/>
      <c r="L80" s="206"/>
      <c r="M80" s="206"/>
      <c r="N80" s="206"/>
      <c r="O80" s="206"/>
      <c r="P80" s="206"/>
      <c r="Q80" s="206"/>
      <c r="R80" s="206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</row>
    <row r="81" spans="1:101" s="31" customFormat="1" ht="15">
      <c r="A81" s="37"/>
      <c r="B81" s="89"/>
      <c r="C81" s="37"/>
      <c r="D81" s="37"/>
      <c r="E81" s="37"/>
      <c r="F81" s="37"/>
      <c r="G81" s="37"/>
      <c r="H81" s="37"/>
      <c r="I81" s="37"/>
      <c r="J81" s="37"/>
      <c r="K81" s="206"/>
      <c r="L81" s="206"/>
      <c r="M81" s="206"/>
      <c r="N81" s="206"/>
      <c r="O81" s="206"/>
      <c r="P81" s="206"/>
      <c r="Q81" s="206"/>
      <c r="R81" s="206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</row>
    <row r="82" spans="1:101" s="31" customFormat="1" ht="15">
      <c r="A82" s="37"/>
      <c r="B82" s="91" t="s">
        <v>134</v>
      </c>
      <c r="C82" s="37"/>
      <c r="D82" s="37"/>
      <c r="E82" s="37"/>
      <c r="F82" s="37"/>
      <c r="G82" s="37"/>
      <c r="H82" s="37"/>
      <c r="I82" s="37"/>
      <c r="J82" s="37"/>
      <c r="K82" s="206"/>
      <c r="L82" s="206"/>
      <c r="M82" s="206"/>
      <c r="N82" s="206"/>
      <c r="O82" s="206"/>
      <c r="P82" s="206"/>
      <c r="Q82" s="206"/>
      <c r="R82" s="206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</row>
    <row r="83" spans="1:101" s="31" customFormat="1" ht="15">
      <c r="A83" s="37"/>
      <c r="B83" s="91" t="s">
        <v>231</v>
      </c>
      <c r="C83" s="37"/>
      <c r="D83" s="37"/>
      <c r="E83" s="37"/>
      <c r="F83" s="37"/>
      <c r="G83" s="37"/>
      <c r="H83" s="37"/>
      <c r="I83" s="37"/>
      <c r="J83" s="37"/>
      <c r="K83" s="206"/>
      <c r="L83" s="206"/>
      <c r="M83" s="206"/>
      <c r="N83" s="206"/>
      <c r="O83" s="206"/>
      <c r="P83" s="206"/>
      <c r="Q83" s="206"/>
      <c r="R83" s="206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</row>
    <row r="84" spans="1:101" s="31" customFormat="1" ht="15">
      <c r="A84" s="37"/>
      <c r="B84" s="91"/>
      <c r="C84" s="37"/>
      <c r="D84" s="37"/>
      <c r="E84" s="37"/>
      <c r="F84" s="37"/>
      <c r="G84" s="37"/>
      <c r="H84" s="37"/>
      <c r="I84" s="37"/>
      <c r="J84" s="37"/>
      <c r="K84" s="206"/>
      <c r="L84" s="206"/>
      <c r="M84" s="206"/>
      <c r="N84" s="206"/>
      <c r="O84" s="206"/>
      <c r="P84" s="206"/>
      <c r="Q84" s="206"/>
      <c r="R84" s="206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</row>
    <row r="85" spans="1:101" s="31" customFormat="1" ht="15">
      <c r="A85" s="37"/>
      <c r="B85" s="346" t="s">
        <v>228</v>
      </c>
      <c r="C85" s="88"/>
      <c r="D85" s="88"/>
      <c r="E85" s="88"/>
      <c r="F85" s="37"/>
      <c r="G85" s="37"/>
      <c r="H85" s="37"/>
      <c r="I85" s="37"/>
      <c r="J85" s="37"/>
      <c r="K85" s="206"/>
      <c r="L85" s="206"/>
      <c r="M85" s="206"/>
      <c r="N85" s="206"/>
      <c r="O85" s="206"/>
      <c r="P85" s="206"/>
      <c r="Q85" s="206"/>
      <c r="R85" s="206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</row>
    <row r="86" spans="2:77" ht="15" customHeight="1">
      <c r="B86" s="91" t="s">
        <v>229</v>
      </c>
      <c r="C86" s="37"/>
      <c r="D86" s="37"/>
      <c r="E86" s="37"/>
      <c r="F86" s="37"/>
      <c r="G86" s="37"/>
      <c r="H86" s="37"/>
      <c r="I86" s="37"/>
      <c r="J86" s="37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</row>
    <row r="87" spans="2:77" ht="15" customHeight="1">
      <c r="B87" s="91" t="s">
        <v>230</v>
      </c>
      <c r="C87" s="37"/>
      <c r="D87" s="37"/>
      <c r="E87" s="37"/>
      <c r="F87" s="37"/>
      <c r="G87" s="37"/>
      <c r="H87" s="37"/>
      <c r="I87" s="37"/>
      <c r="J87" s="37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</row>
    <row r="88" spans="1:101" s="31" customFormat="1" ht="15">
      <c r="A88" s="37"/>
      <c r="B88" s="91"/>
      <c r="C88" s="37"/>
      <c r="D88" s="37"/>
      <c r="E88" s="37"/>
      <c r="F88" s="37"/>
      <c r="G88" s="37"/>
      <c r="H88" s="37"/>
      <c r="I88" s="37"/>
      <c r="J88" s="37"/>
      <c r="K88" s="206"/>
      <c r="L88" s="206"/>
      <c r="M88" s="206"/>
      <c r="N88" s="206"/>
      <c r="O88" s="206"/>
      <c r="P88" s="206"/>
      <c r="Q88" s="206"/>
      <c r="R88" s="206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</row>
    <row r="89" spans="1:101" s="31" customFormat="1" ht="15">
      <c r="A89" s="37"/>
      <c r="B89" s="91" t="s">
        <v>57</v>
      </c>
      <c r="C89" s="37"/>
      <c r="D89" s="37"/>
      <c r="E89" s="37"/>
      <c r="F89" s="37"/>
      <c r="G89" s="37"/>
      <c r="H89" s="37"/>
      <c r="I89" s="37"/>
      <c r="J89" s="37"/>
      <c r="K89" s="206"/>
      <c r="L89" s="206"/>
      <c r="M89" s="206"/>
      <c r="N89" s="206"/>
      <c r="O89" s="206"/>
      <c r="P89" s="206"/>
      <c r="Q89" s="206"/>
      <c r="R89" s="206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</row>
    <row r="90" spans="1:101" s="31" customFormat="1" ht="15">
      <c r="A90" s="37"/>
      <c r="B90" s="91" t="s">
        <v>58</v>
      </c>
      <c r="C90" s="37"/>
      <c r="D90" s="37"/>
      <c r="E90" s="37"/>
      <c r="F90" s="37"/>
      <c r="G90" s="37"/>
      <c r="H90" s="37"/>
      <c r="I90" s="37"/>
      <c r="J90" s="37"/>
      <c r="K90" s="206"/>
      <c r="L90" s="206"/>
      <c r="M90" s="206"/>
      <c r="N90" s="206"/>
      <c r="O90" s="206"/>
      <c r="P90" s="206"/>
      <c r="Q90" s="206"/>
      <c r="R90" s="206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</row>
    <row r="91" spans="1:101" s="31" customFormat="1" ht="15">
      <c r="A91" s="37"/>
      <c r="B91" s="91" t="s">
        <v>59</v>
      </c>
      <c r="C91" s="91"/>
      <c r="D91" s="37"/>
      <c r="E91" s="37"/>
      <c r="F91" s="37"/>
      <c r="G91" s="37"/>
      <c r="H91" s="37"/>
      <c r="I91" s="37"/>
      <c r="J91" s="37"/>
      <c r="K91" s="206"/>
      <c r="L91" s="206"/>
      <c r="M91" s="206"/>
      <c r="N91" s="206"/>
      <c r="O91" s="206"/>
      <c r="P91" s="206"/>
      <c r="Q91" s="206"/>
      <c r="R91" s="206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</row>
    <row r="92" spans="1:101" s="31" customFormat="1" ht="15">
      <c r="A92" s="37"/>
      <c r="B92" s="37"/>
      <c r="C92" s="91"/>
      <c r="D92" s="37"/>
      <c r="E92" s="37"/>
      <c r="F92" s="37"/>
      <c r="G92" s="37"/>
      <c r="H92" s="37"/>
      <c r="I92" s="37"/>
      <c r="J92" s="37"/>
      <c r="K92" s="206"/>
      <c r="L92" s="206"/>
      <c r="M92" s="206"/>
      <c r="N92" s="206"/>
      <c r="O92" s="206"/>
      <c r="P92" s="206"/>
      <c r="Q92" s="206"/>
      <c r="R92" s="206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</row>
    <row r="93" spans="1:101" s="31" customFormat="1" ht="15">
      <c r="A93" s="37"/>
      <c r="B93" s="91" t="s">
        <v>125</v>
      </c>
      <c r="C93" s="37"/>
      <c r="D93" s="37"/>
      <c r="E93" s="37"/>
      <c r="F93" s="37"/>
      <c r="G93" s="37"/>
      <c r="H93" s="37"/>
      <c r="I93" s="37"/>
      <c r="J93" s="37"/>
      <c r="K93" s="206"/>
      <c r="L93" s="206"/>
      <c r="M93" s="206"/>
      <c r="N93" s="206"/>
      <c r="O93" s="206"/>
      <c r="P93" s="206"/>
      <c r="Q93" s="206"/>
      <c r="R93" s="206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</row>
    <row r="94" spans="1:101" s="31" customFormat="1" ht="15">
      <c r="A94" s="37"/>
      <c r="B94" s="91" t="s">
        <v>124</v>
      </c>
      <c r="C94" s="37"/>
      <c r="D94" s="37"/>
      <c r="E94" s="37"/>
      <c r="F94" s="37"/>
      <c r="G94" s="37"/>
      <c r="H94" s="37"/>
      <c r="I94" s="37"/>
      <c r="J94" s="37"/>
      <c r="K94" s="206"/>
      <c r="L94" s="206"/>
      <c r="M94" s="206"/>
      <c r="N94" s="206"/>
      <c r="O94" s="206"/>
      <c r="P94" s="206"/>
      <c r="Q94" s="206"/>
      <c r="R94" s="206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</row>
    <row r="95" spans="1:101" s="31" customFormat="1" ht="15">
      <c r="A95" s="37"/>
      <c r="B95" s="91" t="s">
        <v>123</v>
      </c>
      <c r="C95" s="37"/>
      <c r="D95" s="37"/>
      <c r="E95" s="37"/>
      <c r="F95" s="37"/>
      <c r="G95" s="37"/>
      <c r="H95" s="37"/>
      <c r="I95" s="37"/>
      <c r="J95" s="37"/>
      <c r="K95" s="206"/>
      <c r="L95" s="206"/>
      <c r="M95" s="206"/>
      <c r="N95" s="206"/>
      <c r="O95" s="206"/>
      <c r="P95" s="206"/>
      <c r="Q95" s="206"/>
      <c r="R95" s="206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</row>
    <row r="96" spans="1:101" s="31" customFormat="1" ht="15">
      <c r="A96" s="37"/>
      <c r="B96" s="91" t="s">
        <v>19</v>
      </c>
      <c r="C96" s="37"/>
      <c r="D96" s="37"/>
      <c r="E96" s="37"/>
      <c r="F96" s="37"/>
      <c r="G96" s="37"/>
      <c r="H96" s="37"/>
      <c r="I96" s="37"/>
      <c r="J96" s="37"/>
      <c r="K96" s="206"/>
      <c r="L96" s="206"/>
      <c r="M96" s="206"/>
      <c r="N96" s="206"/>
      <c r="O96" s="206"/>
      <c r="P96" s="206"/>
      <c r="Q96" s="206"/>
      <c r="R96" s="206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</row>
    <row r="97" spans="1:101" s="31" customFormat="1" ht="15">
      <c r="A97" s="37"/>
      <c r="B97" s="91" t="s">
        <v>66</v>
      </c>
      <c r="C97" s="37"/>
      <c r="D97" s="37"/>
      <c r="E97" s="37"/>
      <c r="F97" s="37"/>
      <c r="G97" s="37"/>
      <c r="H97" s="37"/>
      <c r="I97" s="37"/>
      <c r="J97" s="37"/>
      <c r="K97" s="206"/>
      <c r="L97" s="206"/>
      <c r="M97" s="206"/>
      <c r="N97" s="206"/>
      <c r="O97" s="206"/>
      <c r="P97" s="206"/>
      <c r="Q97" s="206"/>
      <c r="R97" s="206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</row>
    <row r="98" spans="1:101" s="31" customFormat="1" ht="15">
      <c r="A98" s="37"/>
      <c r="B98" s="93" t="s">
        <v>67</v>
      </c>
      <c r="C98" s="37"/>
      <c r="D98" s="37"/>
      <c r="E98" s="37"/>
      <c r="F98" s="37"/>
      <c r="G98" s="37"/>
      <c r="H98" s="37"/>
      <c r="I98" s="37"/>
      <c r="J98" s="37"/>
      <c r="K98" s="206"/>
      <c r="L98" s="206"/>
      <c r="M98" s="206"/>
      <c r="N98" s="206"/>
      <c r="O98" s="206"/>
      <c r="P98" s="206"/>
      <c r="Q98" s="206"/>
      <c r="R98" s="206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</row>
    <row r="99" spans="1:101" s="31" customFormat="1" ht="15">
      <c r="A99" s="37"/>
      <c r="B99" s="93" t="s">
        <v>127</v>
      </c>
      <c r="C99" s="37"/>
      <c r="D99" s="37"/>
      <c r="E99" s="37"/>
      <c r="F99" s="37"/>
      <c r="G99" s="37"/>
      <c r="H99" s="37"/>
      <c r="I99" s="37"/>
      <c r="J99" s="37"/>
      <c r="K99" s="206"/>
      <c r="L99" s="206"/>
      <c r="M99" s="206"/>
      <c r="N99" s="206"/>
      <c r="O99" s="206"/>
      <c r="P99" s="206"/>
      <c r="Q99" s="206"/>
      <c r="R99" s="206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</row>
    <row r="100" spans="1:101" s="31" customFormat="1" ht="15">
      <c r="A100" s="37"/>
      <c r="B100" s="91" t="s">
        <v>126</v>
      </c>
      <c r="C100" s="37"/>
      <c r="D100" s="37"/>
      <c r="E100" s="37"/>
      <c r="F100" s="37"/>
      <c r="G100" s="37"/>
      <c r="H100" s="37"/>
      <c r="I100" s="37"/>
      <c r="J100" s="37"/>
      <c r="K100" s="206"/>
      <c r="L100" s="206"/>
      <c r="M100" s="206"/>
      <c r="N100" s="206"/>
      <c r="O100" s="206"/>
      <c r="P100" s="206"/>
      <c r="Q100" s="206"/>
      <c r="R100" s="206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</row>
    <row r="101" spans="1:101" s="31" customFormat="1" ht="15">
      <c r="A101" s="37"/>
      <c r="B101" s="93" t="s">
        <v>129</v>
      </c>
      <c r="C101" s="37"/>
      <c r="D101" s="37"/>
      <c r="E101" s="37"/>
      <c r="F101" s="37"/>
      <c r="G101" s="37"/>
      <c r="H101" s="37"/>
      <c r="I101" s="37"/>
      <c r="J101" s="37"/>
      <c r="K101" s="206"/>
      <c r="L101" s="206"/>
      <c r="M101" s="206"/>
      <c r="N101" s="206"/>
      <c r="O101" s="206"/>
      <c r="P101" s="206"/>
      <c r="Q101" s="206"/>
      <c r="R101" s="206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</row>
    <row r="102" spans="1:101" s="31" customFormat="1" ht="15">
      <c r="A102" s="37"/>
      <c r="B102" s="91" t="s">
        <v>128</v>
      </c>
      <c r="C102" s="37"/>
      <c r="D102" s="37"/>
      <c r="E102" s="37"/>
      <c r="F102" s="37"/>
      <c r="G102" s="37"/>
      <c r="H102" s="37"/>
      <c r="I102" s="37"/>
      <c r="J102" s="37"/>
      <c r="K102" s="206"/>
      <c r="L102" s="206"/>
      <c r="M102" s="206"/>
      <c r="N102" s="206"/>
      <c r="O102" s="206"/>
      <c r="P102" s="206"/>
      <c r="Q102" s="206"/>
      <c r="R102" s="206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</row>
    <row r="103" spans="1:101" s="31" customFormat="1" ht="15">
      <c r="A103" s="37"/>
      <c r="B103" s="92"/>
      <c r="C103" s="37"/>
      <c r="D103" s="37"/>
      <c r="E103" s="37"/>
      <c r="F103" s="37"/>
      <c r="G103" s="37"/>
      <c r="H103" s="37"/>
      <c r="I103" s="37"/>
      <c r="J103" s="37"/>
      <c r="K103" s="206"/>
      <c r="L103" s="206"/>
      <c r="M103" s="206"/>
      <c r="N103" s="206"/>
      <c r="O103" s="206"/>
      <c r="P103" s="206"/>
      <c r="Q103" s="206"/>
      <c r="R103" s="206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</row>
    <row r="104" spans="1:101" s="32" customFormat="1" ht="15">
      <c r="A104" s="69"/>
      <c r="B104" s="346" t="s">
        <v>47</v>
      </c>
      <c r="C104" s="88"/>
      <c r="D104" s="88"/>
      <c r="E104" s="88"/>
      <c r="F104" s="69"/>
      <c r="G104" s="69"/>
      <c r="H104" s="69"/>
      <c r="I104" s="69"/>
      <c r="J104" s="69"/>
      <c r="K104" s="206"/>
      <c r="L104" s="206"/>
      <c r="M104" s="206"/>
      <c r="N104" s="206"/>
      <c r="O104" s="206"/>
      <c r="P104" s="206"/>
      <c r="Q104" s="206"/>
      <c r="R104" s="206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</row>
    <row r="105" spans="1:101" s="31" customFormat="1" ht="15">
      <c r="A105" s="37"/>
      <c r="B105" s="89"/>
      <c r="C105" s="37"/>
      <c r="D105" s="37"/>
      <c r="E105" s="37"/>
      <c r="F105" s="37"/>
      <c r="G105" s="37"/>
      <c r="H105" s="37"/>
      <c r="I105" s="37"/>
      <c r="J105" s="37"/>
      <c r="K105" s="206"/>
      <c r="L105" s="206"/>
      <c r="M105" s="206"/>
      <c r="N105" s="206"/>
      <c r="O105" s="206"/>
      <c r="P105" s="206"/>
      <c r="Q105" s="206"/>
      <c r="R105" s="206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7"/>
      <c r="CU105" s="207"/>
      <c r="CV105" s="207"/>
      <c r="CW105" s="207"/>
    </row>
    <row r="106" spans="1:101" s="31" customFormat="1" ht="15">
      <c r="A106" s="37"/>
      <c r="B106" s="91" t="s">
        <v>131</v>
      </c>
      <c r="C106" s="37"/>
      <c r="D106" s="37"/>
      <c r="E106" s="37"/>
      <c r="F106" s="37"/>
      <c r="G106" s="37"/>
      <c r="H106" s="37"/>
      <c r="I106" s="37"/>
      <c r="J106" s="37"/>
      <c r="K106" s="206"/>
      <c r="L106" s="206"/>
      <c r="M106" s="206"/>
      <c r="N106" s="206"/>
      <c r="O106" s="206"/>
      <c r="P106" s="206"/>
      <c r="Q106" s="206"/>
      <c r="R106" s="206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</row>
    <row r="107" spans="1:101" s="31" customFormat="1" ht="15">
      <c r="A107" s="37"/>
      <c r="B107" s="91" t="s">
        <v>130</v>
      </c>
      <c r="C107" s="37"/>
      <c r="D107" s="37"/>
      <c r="E107" s="37"/>
      <c r="F107" s="37"/>
      <c r="G107" s="37"/>
      <c r="H107" s="37"/>
      <c r="I107" s="37"/>
      <c r="J107" s="37"/>
      <c r="K107" s="206"/>
      <c r="L107" s="206"/>
      <c r="M107" s="206"/>
      <c r="N107" s="206"/>
      <c r="O107" s="206"/>
      <c r="P107" s="206"/>
      <c r="Q107" s="206"/>
      <c r="R107" s="206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</row>
    <row r="108" spans="1:101" s="31" customFormat="1" ht="15">
      <c r="A108" s="37"/>
      <c r="B108" s="91" t="s">
        <v>133</v>
      </c>
      <c r="C108" s="37"/>
      <c r="D108" s="37"/>
      <c r="E108" s="37"/>
      <c r="F108" s="37"/>
      <c r="G108" s="37"/>
      <c r="H108" s="37"/>
      <c r="I108" s="37"/>
      <c r="J108" s="37"/>
      <c r="K108" s="206"/>
      <c r="L108" s="206"/>
      <c r="M108" s="206"/>
      <c r="N108" s="206"/>
      <c r="O108" s="206"/>
      <c r="P108" s="206"/>
      <c r="Q108" s="206"/>
      <c r="R108" s="206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</row>
    <row r="109" spans="1:101" s="31" customFormat="1" ht="15">
      <c r="A109" s="37"/>
      <c r="B109" s="91" t="s">
        <v>132</v>
      </c>
      <c r="C109" s="37"/>
      <c r="D109" s="37"/>
      <c r="E109" s="37"/>
      <c r="F109" s="37"/>
      <c r="G109" s="37"/>
      <c r="H109" s="37"/>
      <c r="I109" s="37"/>
      <c r="J109" s="37"/>
      <c r="K109" s="206"/>
      <c r="L109" s="206"/>
      <c r="M109" s="206"/>
      <c r="N109" s="206"/>
      <c r="O109" s="206"/>
      <c r="P109" s="206"/>
      <c r="Q109" s="206"/>
      <c r="R109" s="206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</row>
    <row r="110" spans="2:77" ht="12.75">
      <c r="B110" s="94"/>
      <c r="C110" s="37"/>
      <c r="D110" s="37"/>
      <c r="E110" s="37"/>
      <c r="F110" s="37"/>
      <c r="G110" s="37"/>
      <c r="H110" s="37"/>
      <c r="I110" s="37"/>
      <c r="J110" s="37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</row>
    <row r="111" spans="2:77" ht="12.75">
      <c r="B111" s="94"/>
      <c r="C111" s="37"/>
      <c r="D111" s="37"/>
      <c r="E111" s="37"/>
      <c r="F111" s="37"/>
      <c r="G111" s="37"/>
      <c r="H111" s="37"/>
      <c r="I111" s="37"/>
      <c r="J111" s="37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2:77" ht="12.75">
      <c r="B112" s="94"/>
      <c r="C112" s="37"/>
      <c r="D112" s="37"/>
      <c r="E112" s="37"/>
      <c r="F112" s="37"/>
      <c r="G112" s="37"/>
      <c r="H112" s="37"/>
      <c r="I112" s="37"/>
      <c r="J112" s="37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</row>
    <row r="113" spans="2:77" ht="12.75">
      <c r="B113" s="94"/>
      <c r="C113" s="37"/>
      <c r="D113" s="37"/>
      <c r="E113" s="37"/>
      <c r="F113" s="37"/>
      <c r="G113" s="37"/>
      <c r="H113" s="37"/>
      <c r="I113" s="37"/>
      <c r="J113" s="37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</row>
    <row r="114" spans="2:77" ht="12">
      <c r="B114" s="95"/>
      <c r="C114" s="37"/>
      <c r="D114" s="37"/>
      <c r="E114" s="37"/>
      <c r="F114" s="37"/>
      <c r="G114" s="37"/>
      <c r="H114" s="37"/>
      <c r="I114" s="37"/>
      <c r="J114" s="37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</row>
    <row r="115" spans="2:77" ht="12">
      <c r="B115" s="95"/>
      <c r="C115" s="37"/>
      <c r="D115" s="37"/>
      <c r="E115" s="37"/>
      <c r="F115" s="37"/>
      <c r="G115" s="37"/>
      <c r="H115" s="37"/>
      <c r="I115" s="37"/>
      <c r="J115" s="37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</row>
    <row r="116" spans="2:77" ht="12">
      <c r="B116" s="95"/>
      <c r="C116" s="37"/>
      <c r="D116" s="37"/>
      <c r="E116" s="37"/>
      <c r="F116" s="37"/>
      <c r="G116" s="37"/>
      <c r="H116" s="37"/>
      <c r="I116" s="37"/>
      <c r="J116" s="37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</row>
    <row r="117" spans="2:77" ht="12">
      <c r="B117" s="95"/>
      <c r="C117" s="37"/>
      <c r="D117" s="37"/>
      <c r="E117" s="37"/>
      <c r="F117" s="37"/>
      <c r="G117" s="37"/>
      <c r="H117" s="37"/>
      <c r="I117" s="37"/>
      <c r="J117" s="37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</row>
    <row r="118" spans="2:77" ht="12">
      <c r="B118" s="95"/>
      <c r="C118" s="37"/>
      <c r="D118" s="37"/>
      <c r="E118" s="37"/>
      <c r="F118" s="37"/>
      <c r="G118" s="37"/>
      <c r="H118" s="37"/>
      <c r="I118" s="37"/>
      <c r="J118" s="37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</row>
    <row r="119" spans="2:77" ht="12">
      <c r="B119" s="95"/>
      <c r="C119" s="37"/>
      <c r="D119" s="37"/>
      <c r="E119" s="37"/>
      <c r="F119" s="37"/>
      <c r="G119" s="37"/>
      <c r="H119" s="37"/>
      <c r="I119" s="37"/>
      <c r="J119" s="37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</row>
    <row r="120" spans="2:77" ht="12">
      <c r="B120" s="95"/>
      <c r="C120" s="37"/>
      <c r="D120" s="37"/>
      <c r="E120" s="37"/>
      <c r="F120" s="37"/>
      <c r="G120" s="37"/>
      <c r="H120" s="37"/>
      <c r="I120" s="37"/>
      <c r="J120" s="37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</row>
    <row r="121" spans="2:77" ht="12">
      <c r="B121" s="37"/>
      <c r="C121" s="37"/>
      <c r="D121" s="37"/>
      <c r="E121" s="37"/>
      <c r="F121" s="37"/>
      <c r="G121" s="37"/>
      <c r="H121" s="37"/>
      <c r="I121" s="37"/>
      <c r="J121" s="37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</row>
    <row r="122" spans="2:77" ht="12">
      <c r="B122" s="37"/>
      <c r="C122" s="37"/>
      <c r="D122" s="37"/>
      <c r="E122" s="37"/>
      <c r="F122" s="37"/>
      <c r="G122" s="37"/>
      <c r="H122" s="37"/>
      <c r="I122" s="37"/>
      <c r="J122" s="37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</row>
    <row r="123" spans="2:77" ht="12">
      <c r="B123" s="37"/>
      <c r="C123" s="37"/>
      <c r="D123" s="37"/>
      <c r="E123" s="37"/>
      <c r="F123" s="37"/>
      <c r="G123" s="37"/>
      <c r="H123" s="37"/>
      <c r="I123" s="37"/>
      <c r="J123" s="37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</row>
    <row r="124" spans="2:77" ht="12">
      <c r="B124" s="37"/>
      <c r="C124" s="37"/>
      <c r="D124" s="37"/>
      <c r="E124" s="37"/>
      <c r="F124" s="37"/>
      <c r="G124" s="37"/>
      <c r="H124" s="37"/>
      <c r="I124" s="37"/>
      <c r="J124" s="37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</row>
    <row r="125" spans="2:77" ht="12">
      <c r="B125" s="37"/>
      <c r="C125" s="37"/>
      <c r="D125" s="37"/>
      <c r="E125" s="37"/>
      <c r="F125" s="37"/>
      <c r="G125" s="37"/>
      <c r="H125" s="37"/>
      <c r="I125" s="37"/>
      <c r="J125" s="37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</row>
    <row r="126" spans="2:77" ht="12">
      <c r="B126" s="37"/>
      <c r="C126" s="37"/>
      <c r="D126" s="37"/>
      <c r="E126" s="37"/>
      <c r="F126" s="37"/>
      <c r="G126" s="37"/>
      <c r="H126" s="37"/>
      <c r="I126" s="37"/>
      <c r="J126" s="37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</row>
    <row r="127" spans="2:77" ht="12">
      <c r="B127" s="37"/>
      <c r="C127" s="37"/>
      <c r="D127" s="37"/>
      <c r="E127" s="37"/>
      <c r="F127" s="37"/>
      <c r="G127" s="37"/>
      <c r="H127" s="37"/>
      <c r="I127" s="37"/>
      <c r="J127" s="37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</row>
    <row r="128" spans="2:77" ht="12">
      <c r="B128" s="37"/>
      <c r="C128" s="37"/>
      <c r="D128" s="37"/>
      <c r="E128" s="37"/>
      <c r="F128" s="37"/>
      <c r="G128" s="37"/>
      <c r="H128" s="37"/>
      <c r="I128" s="37"/>
      <c r="J128" s="37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</row>
    <row r="129" spans="2:77" ht="12">
      <c r="B129" s="37"/>
      <c r="C129" s="37"/>
      <c r="D129" s="37"/>
      <c r="E129" s="37"/>
      <c r="F129" s="37"/>
      <c r="G129" s="37"/>
      <c r="H129" s="37"/>
      <c r="I129" s="37"/>
      <c r="J129" s="37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</row>
    <row r="130" spans="2:77" ht="12">
      <c r="B130" s="37"/>
      <c r="C130" s="37"/>
      <c r="D130" s="37"/>
      <c r="E130" s="37"/>
      <c r="F130" s="37"/>
      <c r="G130" s="37"/>
      <c r="H130" s="37"/>
      <c r="I130" s="37"/>
      <c r="J130" s="37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</row>
    <row r="131" spans="2:77" ht="12">
      <c r="B131" s="37"/>
      <c r="C131" s="37"/>
      <c r="D131" s="37"/>
      <c r="E131" s="37"/>
      <c r="F131" s="37"/>
      <c r="G131" s="37"/>
      <c r="H131" s="37"/>
      <c r="I131" s="37"/>
      <c r="J131" s="37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</row>
    <row r="132" spans="2:77" ht="12">
      <c r="B132" s="37"/>
      <c r="C132" s="37"/>
      <c r="D132" s="37"/>
      <c r="E132" s="37"/>
      <c r="F132" s="37"/>
      <c r="G132" s="37"/>
      <c r="H132" s="37"/>
      <c r="I132" s="37"/>
      <c r="J132" s="37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</row>
    <row r="133" spans="2:77" ht="12">
      <c r="B133" s="37"/>
      <c r="C133" s="37"/>
      <c r="D133" s="37"/>
      <c r="E133" s="37"/>
      <c r="F133" s="37"/>
      <c r="G133" s="37"/>
      <c r="H133" s="37"/>
      <c r="I133" s="37"/>
      <c r="J133" s="37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</row>
    <row r="134" spans="2:77" ht="12">
      <c r="B134" s="37"/>
      <c r="C134" s="37"/>
      <c r="D134" s="37"/>
      <c r="E134" s="37"/>
      <c r="F134" s="37"/>
      <c r="G134" s="37"/>
      <c r="H134" s="37"/>
      <c r="I134" s="37"/>
      <c r="J134" s="37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</row>
    <row r="135" spans="2:77" ht="12">
      <c r="B135" s="37"/>
      <c r="C135" s="37"/>
      <c r="D135" s="37"/>
      <c r="E135" s="37"/>
      <c r="F135" s="37"/>
      <c r="G135" s="37"/>
      <c r="H135" s="37"/>
      <c r="I135" s="37"/>
      <c r="J135" s="37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</row>
    <row r="136" spans="2:77" ht="12">
      <c r="B136" s="37"/>
      <c r="C136" s="37"/>
      <c r="D136" s="37"/>
      <c r="E136" s="37"/>
      <c r="F136" s="37"/>
      <c r="G136" s="37"/>
      <c r="H136" s="37"/>
      <c r="I136" s="37"/>
      <c r="J136" s="37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</row>
    <row r="137" spans="2:77" ht="12">
      <c r="B137" s="37"/>
      <c r="C137" s="37"/>
      <c r="D137" s="37"/>
      <c r="E137" s="37"/>
      <c r="F137" s="37"/>
      <c r="G137" s="37"/>
      <c r="H137" s="37"/>
      <c r="I137" s="37"/>
      <c r="J137" s="37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</row>
    <row r="138" spans="2:77" ht="12">
      <c r="B138" s="37"/>
      <c r="C138" s="37"/>
      <c r="D138" s="37"/>
      <c r="E138" s="37"/>
      <c r="F138" s="37"/>
      <c r="G138" s="37"/>
      <c r="H138" s="37"/>
      <c r="I138" s="37"/>
      <c r="J138" s="37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</row>
    <row r="139" spans="2:77" ht="12">
      <c r="B139" s="37"/>
      <c r="C139" s="37"/>
      <c r="D139" s="37"/>
      <c r="E139" s="37"/>
      <c r="F139" s="37"/>
      <c r="G139" s="37"/>
      <c r="H139" s="37"/>
      <c r="I139" s="37"/>
      <c r="J139" s="37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</row>
    <row r="140" spans="2:77" ht="12">
      <c r="B140" s="37"/>
      <c r="C140" s="37"/>
      <c r="D140" s="37"/>
      <c r="E140" s="37"/>
      <c r="F140" s="37"/>
      <c r="G140" s="37"/>
      <c r="H140" s="37"/>
      <c r="I140" s="37"/>
      <c r="J140" s="37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</row>
    <row r="141" spans="2:77" ht="12">
      <c r="B141" s="37"/>
      <c r="C141" s="37"/>
      <c r="D141" s="37"/>
      <c r="E141" s="37"/>
      <c r="F141" s="37"/>
      <c r="G141" s="37"/>
      <c r="H141" s="37"/>
      <c r="I141" s="37"/>
      <c r="J141" s="37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</row>
    <row r="142" spans="2:77" ht="12">
      <c r="B142" s="37"/>
      <c r="C142" s="37"/>
      <c r="D142" s="37"/>
      <c r="E142" s="37"/>
      <c r="F142" s="37"/>
      <c r="G142" s="37"/>
      <c r="H142" s="37"/>
      <c r="I142" s="37"/>
      <c r="J142" s="37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</row>
    <row r="143" spans="2:77" ht="12">
      <c r="B143" s="37"/>
      <c r="C143" s="37"/>
      <c r="D143" s="37"/>
      <c r="E143" s="37"/>
      <c r="F143" s="37"/>
      <c r="G143" s="37"/>
      <c r="H143" s="37"/>
      <c r="I143" s="37"/>
      <c r="J143" s="37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  <row r="144" spans="2:77" ht="12">
      <c r="B144" s="37"/>
      <c r="C144" s="37"/>
      <c r="D144" s="37"/>
      <c r="E144" s="37"/>
      <c r="F144" s="37"/>
      <c r="G144" s="37"/>
      <c r="H144" s="37"/>
      <c r="I144" s="37"/>
      <c r="J144" s="37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</row>
    <row r="145" spans="2:77" ht="12">
      <c r="B145" s="37"/>
      <c r="C145" s="37"/>
      <c r="D145" s="37"/>
      <c r="E145" s="37"/>
      <c r="F145" s="37"/>
      <c r="G145" s="37"/>
      <c r="H145" s="37"/>
      <c r="I145" s="37"/>
      <c r="J145" s="37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</row>
    <row r="146" spans="2:77" ht="12">
      <c r="B146" s="37"/>
      <c r="C146" s="37"/>
      <c r="D146" s="37"/>
      <c r="E146" s="37"/>
      <c r="F146" s="37"/>
      <c r="G146" s="37"/>
      <c r="H146" s="37"/>
      <c r="I146" s="37"/>
      <c r="J146" s="37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</row>
    <row r="147" spans="2:77" ht="12">
      <c r="B147" s="37"/>
      <c r="C147" s="37"/>
      <c r="D147" s="37"/>
      <c r="E147" s="37"/>
      <c r="F147" s="37"/>
      <c r="G147" s="37"/>
      <c r="H147" s="37"/>
      <c r="I147" s="37"/>
      <c r="J147" s="37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</row>
    <row r="148" spans="2:77" ht="12">
      <c r="B148" s="37"/>
      <c r="C148" s="37"/>
      <c r="D148" s="37"/>
      <c r="E148" s="37"/>
      <c r="F148" s="37"/>
      <c r="G148" s="37"/>
      <c r="H148" s="37"/>
      <c r="I148" s="37"/>
      <c r="J148" s="37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</row>
    <row r="149" spans="2:77" ht="12">
      <c r="B149" s="37"/>
      <c r="C149" s="37"/>
      <c r="D149" s="37"/>
      <c r="E149" s="37"/>
      <c r="F149" s="37"/>
      <c r="G149" s="37"/>
      <c r="H149" s="37"/>
      <c r="I149" s="37"/>
      <c r="J149" s="37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</row>
    <row r="150" spans="2:77" ht="12">
      <c r="B150" s="37"/>
      <c r="C150" s="37"/>
      <c r="D150" s="37"/>
      <c r="E150" s="37"/>
      <c r="F150" s="37"/>
      <c r="G150" s="37"/>
      <c r="H150" s="37"/>
      <c r="I150" s="37"/>
      <c r="J150" s="37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</row>
    <row r="151" spans="2:77" ht="12">
      <c r="B151" s="37"/>
      <c r="C151" s="37"/>
      <c r="D151" s="37"/>
      <c r="E151" s="37"/>
      <c r="F151" s="37"/>
      <c r="G151" s="37"/>
      <c r="H151" s="37"/>
      <c r="I151" s="37"/>
      <c r="J151" s="37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</row>
    <row r="152" spans="2:77" ht="12">
      <c r="B152" s="37"/>
      <c r="C152" s="37"/>
      <c r="D152" s="37"/>
      <c r="E152" s="37"/>
      <c r="F152" s="37"/>
      <c r="G152" s="37"/>
      <c r="H152" s="37"/>
      <c r="I152" s="37"/>
      <c r="J152" s="37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</row>
    <row r="153" spans="2:77" ht="12">
      <c r="B153" s="37"/>
      <c r="C153" s="37"/>
      <c r="D153" s="37"/>
      <c r="E153" s="37"/>
      <c r="F153" s="37"/>
      <c r="G153" s="37"/>
      <c r="H153" s="37"/>
      <c r="I153" s="37"/>
      <c r="J153" s="37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</row>
    <row r="154" spans="2:77" ht="12">
      <c r="B154" s="37"/>
      <c r="C154" s="37"/>
      <c r="D154" s="37"/>
      <c r="E154" s="37"/>
      <c r="F154" s="37"/>
      <c r="G154" s="37"/>
      <c r="H154" s="37"/>
      <c r="I154" s="37"/>
      <c r="J154" s="37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</row>
    <row r="155" spans="2:77" ht="12">
      <c r="B155" s="37"/>
      <c r="C155" s="37"/>
      <c r="D155" s="37"/>
      <c r="E155" s="37"/>
      <c r="F155" s="37"/>
      <c r="G155" s="37"/>
      <c r="H155" s="37"/>
      <c r="I155" s="37"/>
      <c r="J155" s="37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</row>
    <row r="156" spans="2:77" ht="12">
      <c r="B156" s="37"/>
      <c r="C156" s="37"/>
      <c r="D156" s="37"/>
      <c r="E156" s="37"/>
      <c r="F156" s="37"/>
      <c r="G156" s="37"/>
      <c r="H156" s="37"/>
      <c r="I156" s="37"/>
      <c r="J156" s="37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</row>
    <row r="157" spans="2:77" ht="12">
      <c r="B157" s="37"/>
      <c r="C157" s="37"/>
      <c r="D157" s="37"/>
      <c r="E157" s="37"/>
      <c r="F157" s="37"/>
      <c r="G157" s="37"/>
      <c r="H157" s="37"/>
      <c r="I157" s="37"/>
      <c r="J157" s="37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</row>
    <row r="158" spans="2:77" ht="12">
      <c r="B158" s="37"/>
      <c r="C158" s="37"/>
      <c r="D158" s="37"/>
      <c r="E158" s="37"/>
      <c r="F158" s="37"/>
      <c r="G158" s="37"/>
      <c r="H158" s="37"/>
      <c r="I158" s="37"/>
      <c r="J158" s="37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</row>
    <row r="159" spans="2:77" ht="12">
      <c r="B159" s="37"/>
      <c r="C159" s="37"/>
      <c r="D159" s="37"/>
      <c r="E159" s="37"/>
      <c r="F159" s="37"/>
      <c r="G159" s="37"/>
      <c r="H159" s="37"/>
      <c r="I159" s="37"/>
      <c r="J159" s="37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</row>
    <row r="160" spans="2:77" ht="12">
      <c r="B160" s="37"/>
      <c r="C160" s="37"/>
      <c r="D160" s="37"/>
      <c r="E160" s="37"/>
      <c r="F160" s="37"/>
      <c r="G160" s="37"/>
      <c r="H160" s="37"/>
      <c r="I160" s="37"/>
      <c r="J160" s="37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</row>
    <row r="161" spans="2:77" ht="12">
      <c r="B161" s="37"/>
      <c r="C161" s="37"/>
      <c r="D161" s="37"/>
      <c r="E161" s="37"/>
      <c r="F161" s="37"/>
      <c r="G161" s="37"/>
      <c r="H161" s="37"/>
      <c r="I161" s="37"/>
      <c r="J161" s="37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</row>
    <row r="162" spans="2:77" ht="12">
      <c r="B162" s="37"/>
      <c r="C162" s="37"/>
      <c r="D162" s="37"/>
      <c r="E162" s="37"/>
      <c r="F162" s="37"/>
      <c r="G162" s="37"/>
      <c r="H162" s="37"/>
      <c r="I162" s="37"/>
      <c r="J162" s="37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</row>
    <row r="163" spans="2:77" ht="12">
      <c r="B163" s="37"/>
      <c r="C163" s="37"/>
      <c r="D163" s="37"/>
      <c r="E163" s="37"/>
      <c r="F163" s="37"/>
      <c r="G163" s="37"/>
      <c r="H163" s="37"/>
      <c r="I163" s="37"/>
      <c r="J163" s="37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</row>
    <row r="164" spans="2:77" ht="12">
      <c r="B164" s="37"/>
      <c r="C164" s="37"/>
      <c r="D164" s="37"/>
      <c r="E164" s="37"/>
      <c r="F164" s="37"/>
      <c r="G164" s="37"/>
      <c r="H164" s="37"/>
      <c r="I164" s="37"/>
      <c r="J164" s="37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</row>
    <row r="165" spans="2:77" ht="12">
      <c r="B165" s="37"/>
      <c r="C165" s="37"/>
      <c r="D165" s="37"/>
      <c r="E165" s="37"/>
      <c r="F165" s="37"/>
      <c r="G165" s="37"/>
      <c r="H165" s="37"/>
      <c r="I165" s="37"/>
      <c r="J165" s="37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</row>
    <row r="166" spans="2:77" ht="12">
      <c r="B166" s="37"/>
      <c r="C166" s="37"/>
      <c r="D166" s="37"/>
      <c r="E166" s="37"/>
      <c r="F166" s="37"/>
      <c r="G166" s="37"/>
      <c r="H166" s="37"/>
      <c r="I166" s="37"/>
      <c r="J166" s="37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</row>
    <row r="167" spans="2:77" ht="12">
      <c r="B167" s="37"/>
      <c r="C167" s="37"/>
      <c r="D167" s="37"/>
      <c r="E167" s="37"/>
      <c r="F167" s="37"/>
      <c r="G167" s="37"/>
      <c r="H167" s="37"/>
      <c r="I167" s="37"/>
      <c r="J167" s="37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</row>
    <row r="168" spans="2:77" ht="12">
      <c r="B168" s="37"/>
      <c r="C168" s="37"/>
      <c r="D168" s="37"/>
      <c r="E168" s="37"/>
      <c r="F168" s="37"/>
      <c r="G168" s="37"/>
      <c r="H168" s="37"/>
      <c r="I168" s="37"/>
      <c r="J168" s="37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</row>
    <row r="169" spans="2:77" ht="12">
      <c r="B169" s="37"/>
      <c r="C169" s="37"/>
      <c r="D169" s="37"/>
      <c r="E169" s="37"/>
      <c r="F169" s="37"/>
      <c r="G169" s="37"/>
      <c r="H169" s="37"/>
      <c r="I169" s="37"/>
      <c r="J169" s="37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</row>
    <row r="170" spans="2:77" ht="12">
      <c r="B170" s="37"/>
      <c r="C170" s="37"/>
      <c r="D170" s="37"/>
      <c r="E170" s="37"/>
      <c r="F170" s="37"/>
      <c r="G170" s="37"/>
      <c r="H170" s="37"/>
      <c r="I170" s="37"/>
      <c r="J170" s="37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</row>
    <row r="171" spans="2:77" ht="12">
      <c r="B171" s="37"/>
      <c r="C171" s="37"/>
      <c r="D171" s="37"/>
      <c r="E171" s="37"/>
      <c r="F171" s="37"/>
      <c r="G171" s="37"/>
      <c r="H171" s="37"/>
      <c r="I171" s="37"/>
      <c r="J171" s="37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</row>
    <row r="172" spans="2:77" ht="12">
      <c r="B172" s="37"/>
      <c r="C172" s="37"/>
      <c r="D172" s="37"/>
      <c r="E172" s="37"/>
      <c r="F172" s="37"/>
      <c r="G172" s="37"/>
      <c r="H172" s="37"/>
      <c r="I172" s="37"/>
      <c r="J172" s="37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</row>
    <row r="173" spans="2:77" ht="12">
      <c r="B173" s="37"/>
      <c r="C173" s="37"/>
      <c r="D173" s="37"/>
      <c r="E173" s="37"/>
      <c r="F173" s="37"/>
      <c r="G173" s="37"/>
      <c r="H173" s="37"/>
      <c r="I173" s="37"/>
      <c r="J173" s="37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</row>
    <row r="174" spans="2:77" ht="12">
      <c r="B174" s="37"/>
      <c r="C174" s="37"/>
      <c r="D174" s="37"/>
      <c r="E174" s="37"/>
      <c r="F174" s="37"/>
      <c r="G174" s="37"/>
      <c r="H174" s="37"/>
      <c r="I174" s="37"/>
      <c r="J174" s="37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</row>
    <row r="175" spans="2:77" ht="12">
      <c r="B175" s="37"/>
      <c r="C175" s="37"/>
      <c r="D175" s="37"/>
      <c r="E175" s="37"/>
      <c r="F175" s="37"/>
      <c r="G175" s="37"/>
      <c r="H175" s="37"/>
      <c r="I175" s="37"/>
      <c r="J175" s="37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</row>
    <row r="176" spans="2:77" ht="12">
      <c r="B176" s="37"/>
      <c r="C176" s="37"/>
      <c r="D176" s="37"/>
      <c r="E176" s="37"/>
      <c r="F176" s="37"/>
      <c r="G176" s="37"/>
      <c r="H176" s="37"/>
      <c r="I176" s="37"/>
      <c r="J176" s="37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</row>
    <row r="177" spans="2:77" ht="12">
      <c r="B177" s="37"/>
      <c r="C177" s="37"/>
      <c r="D177" s="37"/>
      <c r="E177" s="37"/>
      <c r="F177" s="37"/>
      <c r="G177" s="37"/>
      <c r="H177" s="37"/>
      <c r="I177" s="37"/>
      <c r="J177" s="37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</row>
    <row r="178" spans="2:77" ht="12">
      <c r="B178" s="37"/>
      <c r="C178" s="37"/>
      <c r="D178" s="37"/>
      <c r="E178" s="37"/>
      <c r="F178" s="37"/>
      <c r="G178" s="37"/>
      <c r="H178" s="37"/>
      <c r="I178" s="37"/>
      <c r="J178" s="37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</row>
    <row r="179" spans="2:77" ht="12">
      <c r="B179" s="37"/>
      <c r="C179" s="37"/>
      <c r="D179" s="37"/>
      <c r="E179" s="37"/>
      <c r="F179" s="37"/>
      <c r="G179" s="37"/>
      <c r="H179" s="37"/>
      <c r="I179" s="37"/>
      <c r="J179" s="37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</row>
    <row r="180" spans="2:77" ht="12">
      <c r="B180" s="37"/>
      <c r="C180" s="37"/>
      <c r="D180" s="37"/>
      <c r="E180" s="37"/>
      <c r="F180" s="37"/>
      <c r="G180" s="37"/>
      <c r="H180" s="37"/>
      <c r="I180" s="37"/>
      <c r="J180" s="37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</row>
    <row r="181" spans="2:77" ht="12">
      <c r="B181" s="37"/>
      <c r="C181" s="37"/>
      <c r="D181" s="37"/>
      <c r="E181" s="37"/>
      <c r="F181" s="37"/>
      <c r="G181" s="37"/>
      <c r="H181" s="37"/>
      <c r="I181" s="37"/>
      <c r="J181" s="37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</row>
    <row r="182" spans="2:77" ht="12">
      <c r="B182" s="37"/>
      <c r="C182" s="37"/>
      <c r="D182" s="37"/>
      <c r="E182" s="37"/>
      <c r="F182" s="37"/>
      <c r="G182" s="37"/>
      <c r="H182" s="37"/>
      <c r="I182" s="37"/>
      <c r="J182" s="37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</row>
    <row r="183" spans="2:77" ht="12">
      <c r="B183" s="37"/>
      <c r="C183" s="37"/>
      <c r="D183" s="37"/>
      <c r="E183" s="37"/>
      <c r="F183" s="37"/>
      <c r="G183" s="37"/>
      <c r="H183" s="37"/>
      <c r="I183" s="37"/>
      <c r="J183" s="37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</row>
    <row r="184" spans="2:77" ht="12">
      <c r="B184" s="37"/>
      <c r="C184" s="37"/>
      <c r="D184" s="37"/>
      <c r="E184" s="37"/>
      <c r="F184" s="37"/>
      <c r="G184" s="37"/>
      <c r="H184" s="37"/>
      <c r="I184" s="37"/>
      <c r="J184" s="37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</row>
    <row r="185" spans="2:77" ht="12">
      <c r="B185" s="37"/>
      <c r="C185" s="37"/>
      <c r="D185" s="37"/>
      <c r="E185" s="37"/>
      <c r="F185" s="37"/>
      <c r="G185" s="37"/>
      <c r="H185" s="37"/>
      <c r="I185" s="37"/>
      <c r="J185" s="37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</row>
    <row r="186" spans="2:77" ht="12">
      <c r="B186" s="37"/>
      <c r="C186" s="37"/>
      <c r="D186" s="37"/>
      <c r="E186" s="37"/>
      <c r="F186" s="37"/>
      <c r="G186" s="37"/>
      <c r="H186" s="37"/>
      <c r="I186" s="37"/>
      <c r="J186" s="37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</row>
    <row r="187" spans="2:77" ht="12">
      <c r="B187" s="37"/>
      <c r="C187" s="37"/>
      <c r="D187" s="37"/>
      <c r="E187" s="37"/>
      <c r="F187" s="37"/>
      <c r="G187" s="37"/>
      <c r="H187" s="37"/>
      <c r="I187" s="37"/>
      <c r="J187" s="37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</row>
    <row r="188" spans="2:77" ht="12">
      <c r="B188" s="37"/>
      <c r="C188" s="37"/>
      <c r="D188" s="37"/>
      <c r="E188" s="37"/>
      <c r="F188" s="37"/>
      <c r="G188" s="37"/>
      <c r="H188" s="37"/>
      <c r="I188" s="37"/>
      <c r="J188" s="37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</row>
    <row r="189" spans="2:77" ht="12">
      <c r="B189" s="37"/>
      <c r="C189" s="37"/>
      <c r="D189" s="37"/>
      <c r="E189" s="37"/>
      <c r="F189" s="37"/>
      <c r="G189" s="37"/>
      <c r="H189" s="37"/>
      <c r="I189" s="37"/>
      <c r="J189" s="37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</row>
    <row r="190" spans="2:77" ht="12">
      <c r="B190" s="37"/>
      <c r="C190" s="37"/>
      <c r="D190" s="37"/>
      <c r="E190" s="37"/>
      <c r="F190" s="37"/>
      <c r="G190" s="37"/>
      <c r="H190" s="37"/>
      <c r="I190" s="37"/>
      <c r="J190" s="37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</row>
    <row r="191" spans="2:77" ht="12">
      <c r="B191" s="37"/>
      <c r="C191" s="37"/>
      <c r="D191" s="37"/>
      <c r="E191" s="37"/>
      <c r="F191" s="37"/>
      <c r="G191" s="37"/>
      <c r="H191" s="37"/>
      <c r="I191" s="37"/>
      <c r="J191" s="37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</row>
    <row r="192" spans="2:77" ht="12">
      <c r="B192" s="37"/>
      <c r="C192" s="37"/>
      <c r="D192" s="37"/>
      <c r="E192" s="37"/>
      <c r="F192" s="37"/>
      <c r="G192" s="37"/>
      <c r="H192" s="37"/>
      <c r="I192" s="37"/>
      <c r="J192" s="37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</row>
    <row r="193" spans="2:77" ht="12">
      <c r="B193" s="37"/>
      <c r="C193" s="37"/>
      <c r="D193" s="37"/>
      <c r="E193" s="37"/>
      <c r="F193" s="37"/>
      <c r="G193" s="37"/>
      <c r="H193" s="37"/>
      <c r="I193" s="37"/>
      <c r="J193" s="37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</row>
    <row r="194" spans="2:77" ht="12">
      <c r="B194" s="37"/>
      <c r="C194" s="37"/>
      <c r="D194" s="37"/>
      <c r="E194" s="37"/>
      <c r="F194" s="37"/>
      <c r="G194" s="37"/>
      <c r="H194" s="37"/>
      <c r="I194" s="37"/>
      <c r="J194" s="37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</row>
    <row r="195" spans="2:77" ht="12">
      <c r="B195" s="37"/>
      <c r="C195" s="37"/>
      <c r="D195" s="37"/>
      <c r="E195" s="37"/>
      <c r="F195" s="37"/>
      <c r="G195" s="37"/>
      <c r="H195" s="37"/>
      <c r="I195" s="37"/>
      <c r="J195" s="37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</row>
    <row r="196" spans="2:77" ht="12">
      <c r="B196" s="37"/>
      <c r="C196" s="37"/>
      <c r="D196" s="37"/>
      <c r="E196" s="37"/>
      <c r="F196" s="37"/>
      <c r="G196" s="37"/>
      <c r="H196" s="37"/>
      <c r="I196" s="37"/>
      <c r="J196" s="37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</row>
    <row r="197" spans="2:77" ht="12">
      <c r="B197" s="37"/>
      <c r="C197" s="37"/>
      <c r="D197" s="37"/>
      <c r="E197" s="37"/>
      <c r="F197" s="37"/>
      <c r="G197" s="37"/>
      <c r="H197" s="37"/>
      <c r="I197" s="37"/>
      <c r="J197" s="37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</row>
    <row r="198" spans="2:77" ht="12">
      <c r="B198" s="37"/>
      <c r="C198" s="37"/>
      <c r="D198" s="37"/>
      <c r="E198" s="37"/>
      <c r="F198" s="37"/>
      <c r="G198" s="37"/>
      <c r="H198" s="37"/>
      <c r="I198" s="37"/>
      <c r="J198" s="37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</row>
    <row r="199" spans="2:77" ht="12">
      <c r="B199" s="37"/>
      <c r="C199" s="37"/>
      <c r="D199" s="37"/>
      <c r="E199" s="37"/>
      <c r="F199" s="37"/>
      <c r="G199" s="37"/>
      <c r="H199" s="37"/>
      <c r="I199" s="37"/>
      <c r="J199" s="37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</row>
    <row r="200" spans="2:77" ht="12">
      <c r="B200" s="37"/>
      <c r="C200" s="37"/>
      <c r="D200" s="37"/>
      <c r="E200" s="37"/>
      <c r="F200" s="37"/>
      <c r="G200" s="37"/>
      <c r="H200" s="37"/>
      <c r="I200" s="37"/>
      <c r="J200" s="37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</row>
    <row r="201" spans="2:77" ht="12">
      <c r="B201" s="37"/>
      <c r="C201" s="37"/>
      <c r="D201" s="37"/>
      <c r="E201" s="37"/>
      <c r="F201" s="37"/>
      <c r="G201" s="37"/>
      <c r="H201" s="37"/>
      <c r="I201" s="37"/>
      <c r="J201" s="37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</row>
    <row r="202" spans="2:77" ht="12">
      <c r="B202" s="37"/>
      <c r="C202" s="37"/>
      <c r="D202" s="37"/>
      <c r="E202" s="37"/>
      <c r="F202" s="37"/>
      <c r="G202" s="37"/>
      <c r="H202" s="37"/>
      <c r="I202" s="37"/>
      <c r="J202" s="37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</row>
    <row r="203" spans="2:77" ht="12">
      <c r="B203" s="37"/>
      <c r="C203" s="37"/>
      <c r="D203" s="37"/>
      <c r="E203" s="37"/>
      <c r="F203" s="37"/>
      <c r="G203" s="37"/>
      <c r="H203" s="37"/>
      <c r="I203" s="37"/>
      <c r="J203" s="37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</row>
    <row r="204" spans="2:77" ht="12">
      <c r="B204" s="37"/>
      <c r="C204" s="37"/>
      <c r="D204" s="37"/>
      <c r="E204" s="37"/>
      <c r="F204" s="37"/>
      <c r="G204" s="37"/>
      <c r="H204" s="37"/>
      <c r="I204" s="37"/>
      <c r="J204" s="37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</row>
    <row r="205" spans="2:77" ht="12">
      <c r="B205" s="37"/>
      <c r="C205" s="37"/>
      <c r="D205" s="37"/>
      <c r="E205" s="37"/>
      <c r="F205" s="37"/>
      <c r="G205" s="37"/>
      <c r="H205" s="37"/>
      <c r="I205" s="37"/>
      <c r="J205" s="37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</row>
    <row r="206" spans="2:77" ht="12">
      <c r="B206" s="37"/>
      <c r="C206" s="37"/>
      <c r="D206" s="37"/>
      <c r="E206" s="37"/>
      <c r="F206" s="37"/>
      <c r="G206" s="37"/>
      <c r="H206" s="37"/>
      <c r="I206" s="37"/>
      <c r="J206" s="37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</row>
    <row r="207" spans="2:77" ht="12">
      <c r="B207" s="37"/>
      <c r="C207" s="37"/>
      <c r="D207" s="37"/>
      <c r="E207" s="37"/>
      <c r="F207" s="37"/>
      <c r="G207" s="37"/>
      <c r="H207" s="37"/>
      <c r="I207" s="37"/>
      <c r="J207" s="37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</row>
    <row r="208" spans="2:77" ht="12">
      <c r="B208" s="37"/>
      <c r="C208" s="37"/>
      <c r="D208" s="37"/>
      <c r="E208" s="37"/>
      <c r="F208" s="37"/>
      <c r="G208" s="37"/>
      <c r="H208" s="37"/>
      <c r="I208" s="37"/>
      <c r="J208" s="37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</row>
    <row r="209" spans="2:77" ht="12">
      <c r="B209" s="37"/>
      <c r="C209" s="37"/>
      <c r="D209" s="37"/>
      <c r="E209" s="37"/>
      <c r="F209" s="37"/>
      <c r="G209" s="37"/>
      <c r="H209" s="37"/>
      <c r="I209" s="37"/>
      <c r="J209" s="37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</row>
    <row r="210" spans="2:77" ht="12">
      <c r="B210" s="37"/>
      <c r="C210" s="37"/>
      <c r="D210" s="37"/>
      <c r="E210" s="37"/>
      <c r="F210" s="37"/>
      <c r="G210" s="37"/>
      <c r="H210" s="37"/>
      <c r="I210" s="37"/>
      <c r="J210" s="37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</row>
    <row r="211" spans="2:77" ht="12">
      <c r="B211" s="37"/>
      <c r="C211" s="37"/>
      <c r="D211" s="37"/>
      <c r="E211" s="37"/>
      <c r="F211" s="37"/>
      <c r="G211" s="37"/>
      <c r="H211" s="37"/>
      <c r="I211" s="37"/>
      <c r="J211" s="37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</row>
    <row r="212" spans="2:77" ht="12">
      <c r="B212" s="37"/>
      <c r="C212" s="37"/>
      <c r="D212" s="37"/>
      <c r="E212" s="37"/>
      <c r="F212" s="37"/>
      <c r="G212" s="37"/>
      <c r="H212" s="37"/>
      <c r="I212" s="37"/>
      <c r="J212" s="37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</row>
    <row r="213" spans="2:77" ht="12">
      <c r="B213" s="37"/>
      <c r="C213" s="37"/>
      <c r="D213" s="37"/>
      <c r="E213" s="37"/>
      <c r="F213" s="37"/>
      <c r="G213" s="37"/>
      <c r="H213" s="37"/>
      <c r="I213" s="37"/>
      <c r="J213" s="37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</row>
    <row r="214" spans="2:77" ht="12">
      <c r="B214" s="37"/>
      <c r="C214" s="37"/>
      <c r="D214" s="37"/>
      <c r="E214" s="37"/>
      <c r="F214" s="37"/>
      <c r="G214" s="37"/>
      <c r="H214" s="37"/>
      <c r="I214" s="37"/>
      <c r="J214" s="37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</row>
    <row r="215" spans="2:77" ht="12">
      <c r="B215" s="37"/>
      <c r="C215" s="37"/>
      <c r="D215" s="37"/>
      <c r="E215" s="37"/>
      <c r="F215" s="37"/>
      <c r="G215" s="37"/>
      <c r="H215" s="37"/>
      <c r="I215" s="37"/>
      <c r="J215" s="37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</row>
    <row r="216" spans="2:77" ht="12">
      <c r="B216" s="37"/>
      <c r="C216" s="37"/>
      <c r="D216" s="37"/>
      <c r="E216" s="37"/>
      <c r="F216" s="37"/>
      <c r="G216" s="37"/>
      <c r="H216" s="37"/>
      <c r="I216" s="37"/>
      <c r="J216" s="37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</row>
    <row r="217" spans="2:77" ht="12">
      <c r="B217" s="37"/>
      <c r="C217" s="37"/>
      <c r="D217" s="37"/>
      <c r="E217" s="37"/>
      <c r="F217" s="37"/>
      <c r="G217" s="37"/>
      <c r="H217" s="37"/>
      <c r="I217" s="37"/>
      <c r="J217" s="37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</row>
    <row r="218" spans="2:77" ht="12">
      <c r="B218" s="37"/>
      <c r="C218" s="37"/>
      <c r="D218" s="37"/>
      <c r="E218" s="37"/>
      <c r="F218" s="37"/>
      <c r="G218" s="37"/>
      <c r="H218" s="37"/>
      <c r="I218" s="37"/>
      <c r="J218" s="37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</row>
    <row r="219" spans="2:77" ht="12">
      <c r="B219" s="37"/>
      <c r="C219" s="37"/>
      <c r="D219" s="37"/>
      <c r="E219" s="37"/>
      <c r="F219" s="37"/>
      <c r="G219" s="37"/>
      <c r="H219" s="37"/>
      <c r="I219" s="37"/>
      <c r="J219" s="37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</row>
    <row r="220" spans="2:77" ht="12">
      <c r="B220" s="37"/>
      <c r="C220" s="37"/>
      <c r="D220" s="37"/>
      <c r="E220" s="37"/>
      <c r="F220" s="37"/>
      <c r="G220" s="37"/>
      <c r="H220" s="37"/>
      <c r="I220" s="37"/>
      <c r="J220" s="37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</row>
    <row r="221" spans="2:77" ht="12">
      <c r="B221" s="37"/>
      <c r="C221" s="37"/>
      <c r="D221" s="37"/>
      <c r="E221" s="37"/>
      <c r="F221" s="37"/>
      <c r="G221" s="37"/>
      <c r="H221" s="37"/>
      <c r="I221" s="37"/>
      <c r="J221" s="37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</row>
    <row r="222" spans="2:77" ht="12">
      <c r="B222" s="37"/>
      <c r="C222" s="37"/>
      <c r="D222" s="37"/>
      <c r="E222" s="37"/>
      <c r="F222" s="37"/>
      <c r="G222" s="37"/>
      <c r="H222" s="37"/>
      <c r="I222" s="37"/>
      <c r="J222" s="37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</row>
    <row r="223" spans="2:77" ht="12">
      <c r="B223" s="37"/>
      <c r="C223" s="37"/>
      <c r="D223" s="37"/>
      <c r="E223" s="37"/>
      <c r="F223" s="37"/>
      <c r="G223" s="37"/>
      <c r="H223" s="37"/>
      <c r="I223" s="37"/>
      <c r="J223" s="37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</row>
    <row r="224" spans="2:77" ht="12">
      <c r="B224" s="37"/>
      <c r="C224" s="37"/>
      <c r="D224" s="37"/>
      <c r="E224" s="37"/>
      <c r="F224" s="37"/>
      <c r="G224" s="37"/>
      <c r="H224" s="37"/>
      <c r="I224" s="37"/>
      <c r="J224" s="37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</row>
    <row r="225" spans="2:77" ht="12">
      <c r="B225" s="37"/>
      <c r="C225" s="37"/>
      <c r="D225" s="37"/>
      <c r="E225" s="37"/>
      <c r="F225" s="37"/>
      <c r="G225" s="37"/>
      <c r="H225" s="37"/>
      <c r="I225" s="37"/>
      <c r="J225" s="37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</row>
    <row r="226" spans="2:77" ht="12">
      <c r="B226" s="37"/>
      <c r="C226" s="37"/>
      <c r="D226" s="37"/>
      <c r="E226" s="37"/>
      <c r="F226" s="37"/>
      <c r="G226" s="37"/>
      <c r="H226" s="37"/>
      <c r="I226" s="37"/>
      <c r="J226" s="37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</row>
    <row r="227" spans="2:77" ht="12">
      <c r="B227" s="37"/>
      <c r="C227" s="37"/>
      <c r="D227" s="37"/>
      <c r="E227" s="37"/>
      <c r="F227" s="37"/>
      <c r="G227" s="37"/>
      <c r="H227" s="37"/>
      <c r="I227" s="37"/>
      <c r="J227" s="37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</row>
    <row r="228" spans="2:77" ht="12">
      <c r="B228" s="37"/>
      <c r="C228" s="37"/>
      <c r="D228" s="37"/>
      <c r="E228" s="37"/>
      <c r="F228" s="37"/>
      <c r="G228" s="37"/>
      <c r="H228" s="37"/>
      <c r="I228" s="37"/>
      <c r="J228" s="37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</row>
    <row r="229" spans="2:77" ht="12">
      <c r="B229" s="37"/>
      <c r="C229" s="37"/>
      <c r="D229" s="37"/>
      <c r="E229" s="37"/>
      <c r="F229" s="37"/>
      <c r="G229" s="37"/>
      <c r="H229" s="37"/>
      <c r="I229" s="37"/>
      <c r="J229" s="37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</row>
    <row r="230" spans="2:77" ht="12">
      <c r="B230" s="37"/>
      <c r="C230" s="37"/>
      <c r="D230" s="37"/>
      <c r="E230" s="37"/>
      <c r="F230" s="37"/>
      <c r="G230" s="37"/>
      <c r="H230" s="37"/>
      <c r="I230" s="37"/>
      <c r="J230" s="37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</row>
    <row r="231" spans="2:77" ht="12">
      <c r="B231" s="37"/>
      <c r="C231" s="37"/>
      <c r="D231" s="37"/>
      <c r="E231" s="37"/>
      <c r="F231" s="37"/>
      <c r="G231" s="37"/>
      <c r="H231" s="37"/>
      <c r="I231" s="37"/>
      <c r="J231" s="37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</row>
    <row r="232" spans="2:77" ht="12">
      <c r="B232" s="37"/>
      <c r="C232" s="37"/>
      <c r="D232" s="37"/>
      <c r="E232" s="37"/>
      <c r="F232" s="37"/>
      <c r="G232" s="37"/>
      <c r="H232" s="37"/>
      <c r="I232" s="37"/>
      <c r="J232" s="37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</row>
    <row r="233" spans="2:77" ht="12">
      <c r="B233" s="37"/>
      <c r="C233" s="37"/>
      <c r="D233" s="37"/>
      <c r="E233" s="37"/>
      <c r="F233" s="37"/>
      <c r="G233" s="37"/>
      <c r="H233" s="37"/>
      <c r="I233" s="37"/>
      <c r="J233" s="37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</row>
    <row r="234" spans="2:77" ht="12">
      <c r="B234" s="37"/>
      <c r="C234" s="37"/>
      <c r="D234" s="37"/>
      <c r="E234" s="37"/>
      <c r="F234" s="37"/>
      <c r="G234" s="37"/>
      <c r="H234" s="37"/>
      <c r="I234" s="37"/>
      <c r="J234" s="37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</row>
    <row r="235" spans="2:77" ht="12">
      <c r="B235" s="37"/>
      <c r="C235" s="37"/>
      <c r="D235" s="37"/>
      <c r="E235" s="37"/>
      <c r="F235" s="37"/>
      <c r="G235" s="37"/>
      <c r="H235" s="37"/>
      <c r="I235" s="37"/>
      <c r="J235" s="37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</row>
    <row r="236" spans="2:77" ht="12">
      <c r="B236" s="37"/>
      <c r="C236" s="37"/>
      <c r="D236" s="37"/>
      <c r="E236" s="37"/>
      <c r="F236" s="37"/>
      <c r="G236" s="37"/>
      <c r="H236" s="37"/>
      <c r="I236" s="37"/>
      <c r="J236" s="37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</row>
    <row r="237" spans="2:77" ht="12">
      <c r="B237" s="37"/>
      <c r="C237" s="37"/>
      <c r="D237" s="37"/>
      <c r="E237" s="37"/>
      <c r="F237" s="37"/>
      <c r="G237" s="37"/>
      <c r="H237" s="37"/>
      <c r="I237" s="37"/>
      <c r="J237" s="37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</row>
    <row r="238" spans="2:77" ht="12">
      <c r="B238" s="37"/>
      <c r="C238" s="37"/>
      <c r="D238" s="37"/>
      <c r="E238" s="37"/>
      <c r="F238" s="37"/>
      <c r="G238" s="37"/>
      <c r="H238" s="37"/>
      <c r="I238" s="37"/>
      <c r="J238" s="37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</row>
    <row r="239" spans="2:77" ht="12">
      <c r="B239" s="37"/>
      <c r="C239" s="37"/>
      <c r="D239" s="37"/>
      <c r="E239" s="37"/>
      <c r="F239" s="37"/>
      <c r="G239" s="37"/>
      <c r="H239" s="37"/>
      <c r="I239" s="37"/>
      <c r="J239" s="37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</row>
    <row r="240" spans="2:77" ht="12">
      <c r="B240" s="37"/>
      <c r="C240" s="37"/>
      <c r="D240" s="37"/>
      <c r="E240" s="37"/>
      <c r="F240" s="37"/>
      <c r="G240" s="37"/>
      <c r="H240" s="37"/>
      <c r="I240" s="37"/>
      <c r="J240" s="37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</row>
    <row r="241" spans="2:77" ht="12">
      <c r="B241" s="37"/>
      <c r="C241" s="37"/>
      <c r="D241" s="37"/>
      <c r="E241" s="37"/>
      <c r="F241" s="37"/>
      <c r="G241" s="37"/>
      <c r="H241" s="37"/>
      <c r="I241" s="37"/>
      <c r="J241" s="37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</row>
    <row r="242" spans="2:77" ht="12">
      <c r="B242" s="37"/>
      <c r="C242" s="37"/>
      <c r="D242" s="37"/>
      <c r="E242" s="37"/>
      <c r="F242" s="37"/>
      <c r="G242" s="37"/>
      <c r="H242" s="37"/>
      <c r="I242" s="37"/>
      <c r="J242" s="37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</row>
    <row r="243" spans="2:77" ht="12">
      <c r="B243" s="37"/>
      <c r="C243" s="37"/>
      <c r="D243" s="37"/>
      <c r="E243" s="37"/>
      <c r="F243" s="37"/>
      <c r="G243" s="37"/>
      <c r="H243" s="37"/>
      <c r="I243" s="37"/>
      <c r="J243" s="37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</row>
    <row r="244" spans="2:77" ht="12">
      <c r="B244" s="37"/>
      <c r="C244" s="37"/>
      <c r="D244" s="37"/>
      <c r="E244" s="37"/>
      <c r="F244" s="37"/>
      <c r="G244" s="37"/>
      <c r="H244" s="37"/>
      <c r="I244" s="37"/>
      <c r="J244" s="37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</row>
    <row r="245" spans="2:77" ht="12">
      <c r="B245" s="37"/>
      <c r="C245" s="37"/>
      <c r="D245" s="37"/>
      <c r="E245" s="37"/>
      <c r="F245" s="37"/>
      <c r="G245" s="37"/>
      <c r="H245" s="37"/>
      <c r="I245" s="37"/>
      <c r="J245" s="37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</row>
    <row r="246" spans="2:77" ht="12">
      <c r="B246" s="37"/>
      <c r="C246" s="37"/>
      <c r="D246" s="37"/>
      <c r="E246" s="37"/>
      <c r="F246" s="37"/>
      <c r="G246" s="37"/>
      <c r="H246" s="37"/>
      <c r="I246" s="37"/>
      <c r="J246" s="37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</row>
    <row r="247" spans="2:77" ht="12">
      <c r="B247" s="37"/>
      <c r="C247" s="37"/>
      <c r="D247" s="37"/>
      <c r="E247" s="37"/>
      <c r="F247" s="37"/>
      <c r="G247" s="37"/>
      <c r="H247" s="37"/>
      <c r="I247" s="37"/>
      <c r="J247" s="37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</row>
    <row r="248" spans="2:77" ht="12">
      <c r="B248" s="37"/>
      <c r="C248" s="37"/>
      <c r="D248" s="37"/>
      <c r="E248" s="37"/>
      <c r="F248" s="37"/>
      <c r="G248" s="37"/>
      <c r="H248" s="37"/>
      <c r="I248" s="37"/>
      <c r="J248" s="37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</row>
    <row r="249" spans="2:77" ht="12">
      <c r="B249" s="37"/>
      <c r="C249" s="37"/>
      <c r="D249" s="37"/>
      <c r="E249" s="37"/>
      <c r="F249" s="37"/>
      <c r="G249" s="37"/>
      <c r="H249" s="37"/>
      <c r="I249" s="37"/>
      <c r="J249" s="37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</row>
    <row r="250" spans="2:77" ht="12">
      <c r="B250" s="37"/>
      <c r="C250" s="37"/>
      <c r="D250" s="37"/>
      <c r="E250" s="37"/>
      <c r="F250" s="37"/>
      <c r="G250" s="37"/>
      <c r="H250" s="37"/>
      <c r="I250" s="37"/>
      <c r="J250" s="37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</row>
    <row r="251" spans="2:77" ht="12">
      <c r="B251" s="37"/>
      <c r="C251" s="37"/>
      <c r="D251" s="37"/>
      <c r="E251" s="37"/>
      <c r="F251" s="37"/>
      <c r="G251" s="37"/>
      <c r="H251" s="37"/>
      <c r="I251" s="37"/>
      <c r="J251" s="37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</row>
    <row r="252" spans="2:77" ht="12">
      <c r="B252" s="37"/>
      <c r="C252" s="37"/>
      <c r="D252" s="37"/>
      <c r="E252" s="37"/>
      <c r="F252" s="37"/>
      <c r="G252" s="37"/>
      <c r="H252" s="37"/>
      <c r="I252" s="37"/>
      <c r="J252" s="37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</row>
    <row r="253" spans="2:77" ht="12">
      <c r="B253" s="37"/>
      <c r="C253" s="37"/>
      <c r="D253" s="37"/>
      <c r="E253" s="37"/>
      <c r="F253" s="37"/>
      <c r="G253" s="37"/>
      <c r="H253" s="37"/>
      <c r="I253" s="37"/>
      <c r="J253" s="37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</row>
    <row r="254" spans="2:77" ht="12">
      <c r="B254" s="37"/>
      <c r="C254" s="37"/>
      <c r="D254" s="37"/>
      <c r="E254" s="37"/>
      <c r="F254" s="37"/>
      <c r="G254" s="37"/>
      <c r="H254" s="37"/>
      <c r="I254" s="37"/>
      <c r="J254" s="37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</row>
    <row r="255" spans="2:77" ht="12">
      <c r="B255" s="37"/>
      <c r="C255" s="37"/>
      <c r="D255" s="37"/>
      <c r="E255" s="37"/>
      <c r="F255" s="37"/>
      <c r="G255" s="37"/>
      <c r="H255" s="37"/>
      <c r="I255" s="37"/>
      <c r="J255" s="37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</row>
    <row r="256" spans="2:77" ht="12">
      <c r="B256" s="37"/>
      <c r="C256" s="37"/>
      <c r="D256" s="37"/>
      <c r="E256" s="37"/>
      <c r="F256" s="37"/>
      <c r="G256" s="37"/>
      <c r="H256" s="37"/>
      <c r="I256" s="37"/>
      <c r="J256" s="37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</row>
    <row r="257" spans="2:77" ht="12">
      <c r="B257" s="37"/>
      <c r="C257" s="37"/>
      <c r="D257" s="37"/>
      <c r="E257" s="37"/>
      <c r="F257" s="37"/>
      <c r="G257" s="37"/>
      <c r="H257" s="37"/>
      <c r="I257" s="37"/>
      <c r="J257" s="37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</row>
    <row r="258" spans="2:77" ht="12">
      <c r="B258" s="37"/>
      <c r="C258" s="37"/>
      <c r="D258" s="37"/>
      <c r="E258" s="37"/>
      <c r="F258" s="37"/>
      <c r="G258" s="37"/>
      <c r="H258" s="37"/>
      <c r="I258" s="37"/>
      <c r="J258" s="37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</row>
    <row r="259" spans="2:77" ht="12">
      <c r="B259" s="37"/>
      <c r="C259" s="37"/>
      <c r="D259" s="37"/>
      <c r="E259" s="37"/>
      <c r="F259" s="37"/>
      <c r="G259" s="37"/>
      <c r="H259" s="37"/>
      <c r="I259" s="37"/>
      <c r="J259" s="37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</row>
    <row r="260" spans="2:77" ht="12">
      <c r="B260" s="37"/>
      <c r="C260" s="37"/>
      <c r="D260" s="37"/>
      <c r="E260" s="37"/>
      <c r="F260" s="37"/>
      <c r="G260" s="37"/>
      <c r="H260" s="37"/>
      <c r="I260" s="37"/>
      <c r="J260" s="37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</row>
    <row r="261" spans="2:77" ht="12">
      <c r="B261" s="37"/>
      <c r="C261" s="37"/>
      <c r="D261" s="37"/>
      <c r="E261" s="37"/>
      <c r="F261" s="37"/>
      <c r="G261" s="37"/>
      <c r="H261" s="37"/>
      <c r="I261" s="37"/>
      <c r="J261" s="37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</row>
    <row r="262" spans="2:77" ht="12">
      <c r="B262" s="37"/>
      <c r="C262" s="37"/>
      <c r="D262" s="37"/>
      <c r="E262" s="37"/>
      <c r="F262" s="37"/>
      <c r="G262" s="37"/>
      <c r="H262" s="37"/>
      <c r="I262" s="37"/>
      <c r="J262" s="37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</row>
    <row r="263" spans="2:77" ht="12">
      <c r="B263" s="37"/>
      <c r="C263" s="37"/>
      <c r="D263" s="37"/>
      <c r="E263" s="37"/>
      <c r="F263" s="37"/>
      <c r="G263" s="37"/>
      <c r="H263" s="37"/>
      <c r="I263" s="37"/>
      <c r="J263" s="37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</row>
    <row r="264" spans="2:77" ht="12">
      <c r="B264" s="37"/>
      <c r="C264" s="37"/>
      <c r="D264" s="37"/>
      <c r="E264" s="37"/>
      <c r="F264" s="37"/>
      <c r="G264" s="37"/>
      <c r="H264" s="37"/>
      <c r="I264" s="37"/>
      <c r="J264" s="37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</row>
    <row r="265" spans="2:77" ht="12">
      <c r="B265" s="37"/>
      <c r="C265" s="37"/>
      <c r="D265" s="37"/>
      <c r="E265" s="37"/>
      <c r="F265" s="37"/>
      <c r="G265" s="37"/>
      <c r="H265" s="37"/>
      <c r="I265" s="37"/>
      <c r="J265" s="37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</row>
    <row r="266" spans="2:77" ht="12">
      <c r="B266" s="37"/>
      <c r="C266" s="37"/>
      <c r="D266" s="37"/>
      <c r="E266" s="37"/>
      <c r="F266" s="37"/>
      <c r="G266" s="37"/>
      <c r="H266" s="37"/>
      <c r="I266" s="37"/>
      <c r="J266" s="37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</row>
    <row r="267" spans="2:77" ht="12">
      <c r="B267" s="37"/>
      <c r="C267" s="37"/>
      <c r="D267" s="37"/>
      <c r="E267" s="37"/>
      <c r="F267" s="37"/>
      <c r="G267" s="37"/>
      <c r="H267" s="37"/>
      <c r="I267" s="37"/>
      <c r="J267" s="37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</row>
    <row r="268" spans="2:77" ht="12">
      <c r="B268" s="37"/>
      <c r="C268" s="37"/>
      <c r="D268" s="37"/>
      <c r="E268" s="37"/>
      <c r="F268" s="37"/>
      <c r="G268" s="37"/>
      <c r="H268" s="37"/>
      <c r="I268" s="37"/>
      <c r="J268" s="37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</row>
    <row r="269" spans="2:77" ht="12">
      <c r="B269" s="37"/>
      <c r="C269" s="37"/>
      <c r="D269" s="37"/>
      <c r="E269" s="37"/>
      <c r="F269" s="37"/>
      <c r="G269" s="37"/>
      <c r="H269" s="37"/>
      <c r="I269" s="37"/>
      <c r="J269" s="37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</row>
    <row r="270" spans="2:77" ht="12">
      <c r="B270" s="37"/>
      <c r="C270" s="37"/>
      <c r="D270" s="37"/>
      <c r="E270" s="37"/>
      <c r="F270" s="37"/>
      <c r="G270" s="37"/>
      <c r="H270" s="37"/>
      <c r="I270" s="37"/>
      <c r="J270" s="37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</row>
    <row r="271" spans="2:77" ht="12">
      <c r="B271" s="37"/>
      <c r="C271" s="37"/>
      <c r="D271" s="37"/>
      <c r="E271" s="37"/>
      <c r="F271" s="37"/>
      <c r="G271" s="37"/>
      <c r="H271" s="37"/>
      <c r="I271" s="37"/>
      <c r="J271" s="37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</row>
    <row r="272" spans="2:77" ht="12">
      <c r="B272" s="37"/>
      <c r="C272" s="37"/>
      <c r="D272" s="37"/>
      <c r="E272" s="37"/>
      <c r="F272" s="37"/>
      <c r="G272" s="37"/>
      <c r="H272" s="37"/>
      <c r="I272" s="37"/>
      <c r="J272" s="37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</row>
    <row r="273" spans="2:77" ht="12">
      <c r="B273" s="37"/>
      <c r="C273" s="37"/>
      <c r="D273" s="37"/>
      <c r="E273" s="37"/>
      <c r="F273" s="37"/>
      <c r="G273" s="37"/>
      <c r="H273" s="37"/>
      <c r="I273" s="37"/>
      <c r="J273" s="37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</row>
    <row r="274" spans="2:77" ht="12">
      <c r="B274" s="37"/>
      <c r="C274" s="37"/>
      <c r="D274" s="37"/>
      <c r="E274" s="37"/>
      <c r="F274" s="37"/>
      <c r="G274" s="37"/>
      <c r="H274" s="37"/>
      <c r="I274" s="37"/>
      <c r="J274" s="37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</row>
    <row r="275" spans="2:77" ht="12">
      <c r="B275" s="37"/>
      <c r="C275" s="37"/>
      <c r="D275" s="37"/>
      <c r="E275" s="37"/>
      <c r="F275" s="37"/>
      <c r="G275" s="37"/>
      <c r="H275" s="37"/>
      <c r="I275" s="37"/>
      <c r="J275" s="37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</sheetData>
  <sheetProtection password="D773" sheet="1" objects="1" scenarios="1" formatColumns="0" formatRows="0"/>
  <mergeCells count="4">
    <mergeCell ref="C6:D6"/>
    <mergeCell ref="D15:G15"/>
    <mergeCell ref="B2:J2"/>
    <mergeCell ref="E6:H6"/>
  </mergeCells>
  <conditionalFormatting sqref="G11:H14 E21:H22">
    <cfRule type="expression" priority="2" dxfId="0" stopIfTrue="1">
      <formula>#REF!=1</formula>
    </cfRule>
  </conditionalFormatting>
  <dataValidations count="2">
    <dataValidation errorStyle="information" type="whole" allowBlank="1" showInputMessage="1" showErrorMessage="1" error="You have entered an invalid value" sqref="D12">
      <formula1>0</formula1>
      <formula2>3000000</formula2>
    </dataValidation>
    <dataValidation type="list" allowBlank="1" showInputMessage="1" showErrorMessage="1" sqref="D15:G15">
      <formula1>ChoiceLendvariableproducts</formula1>
    </dataValidation>
  </dataValidations>
  <hyperlinks>
    <hyperlink ref="B77" r:id="rId1" display="http://www.moneysmart.gov.au/borrowing-and-credit/home-loans/choosing-a-home-loan"/>
    <hyperlink ref="B2" r:id="rId2" display="http://www.austlii.edu.au/au/legis/cth/consol_act/nccpa2009377/"/>
  </hyperlinks>
  <printOptions/>
  <pageMargins left="0.4724409448818898" right="0.47" top="0.5511811023622047" bottom="0.5511811023622047" header="0.31496062992125984" footer="0.31496062992125984"/>
  <pageSetup fitToHeight="2" horizontalDpi="600" verticalDpi="600" orientation="portrait" paperSize="9" scale="79" r:id="rId6"/>
  <rowBreaks count="1" manualBreakCount="1">
    <brk id="57" min="1" max="7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W316"/>
  <sheetViews>
    <sheetView showGridLines="0" tabSelected="1" zoomScale="70" zoomScaleNormal="70" zoomScalePageLayoutView="0" workbookViewId="0" topLeftCell="A1">
      <selection activeCell="G2" sqref="G2"/>
    </sheetView>
  </sheetViews>
  <sheetFormatPr defaultColWidth="9.140625" defaultRowHeight="12.75"/>
  <cols>
    <col min="1" max="1" width="4.8515625" style="206" customWidth="1"/>
    <col min="2" max="2" width="18.7109375" style="211" customWidth="1"/>
    <col min="3" max="3" width="11.57421875" style="211" bestFit="1" customWidth="1"/>
    <col min="4" max="4" width="6.7109375" style="211" customWidth="1"/>
    <col min="5" max="5" width="21.8515625" style="211" customWidth="1"/>
    <col min="6" max="6" width="11.28125" style="211" customWidth="1"/>
    <col min="7" max="7" width="15.8515625" style="211" customWidth="1"/>
    <col min="8" max="8" width="9.00390625" style="211" customWidth="1"/>
    <col min="9" max="9" width="11.00390625" style="211" customWidth="1"/>
    <col min="10" max="10" width="53.421875" style="211" customWidth="1"/>
    <col min="11" max="17" width="9.140625" style="206" customWidth="1"/>
    <col min="18" max="18" width="12.57421875" style="206" customWidth="1"/>
    <col min="19" max="19" width="8.8515625" style="207" customWidth="1"/>
    <col min="20" max="20" width="12.421875" style="207" customWidth="1"/>
    <col min="21" max="21" width="9.140625" style="207" customWidth="1"/>
    <col min="22" max="22" width="13.421875" style="207" customWidth="1"/>
    <col min="23" max="26" width="9.140625" style="207" customWidth="1"/>
    <col min="27" max="32" width="15.7109375" style="207" customWidth="1"/>
    <col min="33" max="33" width="11.421875" style="207" customWidth="1"/>
    <col min="34" max="39" width="9.140625" style="207" customWidth="1"/>
    <col min="40" max="40" width="11.140625" style="207" customWidth="1"/>
    <col min="41" max="16384" width="9.140625" style="207" customWidth="1"/>
  </cols>
  <sheetData>
    <row r="1" spans="1:101" s="31" customFormat="1" ht="39" customHeight="1">
      <c r="A1" s="37"/>
      <c r="B1" s="365" t="s">
        <v>226</v>
      </c>
      <c r="C1" s="362"/>
      <c r="D1" s="362"/>
      <c r="E1" s="362"/>
      <c r="F1" s="362"/>
      <c r="G1" s="362"/>
      <c r="H1" s="362"/>
      <c r="I1" s="362"/>
      <c r="J1" s="362"/>
      <c r="K1" s="206"/>
      <c r="L1" s="206"/>
      <c r="M1" s="206"/>
      <c r="N1" s="206"/>
      <c r="O1" s="206"/>
      <c r="P1" s="206"/>
      <c r="Q1" s="206"/>
      <c r="R1" s="206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</row>
    <row r="2" spans="1:101" s="31" customFormat="1" ht="54.75" customHeight="1">
      <c r="A2" s="275"/>
      <c r="B2" s="348" t="s">
        <v>5</v>
      </c>
      <c r="C2" s="276"/>
      <c r="D2" s="276"/>
      <c r="E2" s="276"/>
      <c r="F2" s="276"/>
      <c r="G2" s="276" t="s">
        <v>19</v>
      </c>
      <c r="H2" s="276"/>
      <c r="I2" s="276"/>
      <c r="J2" s="279"/>
      <c r="K2" s="206"/>
      <c r="L2" s="206"/>
      <c r="M2" s="206"/>
      <c r="N2" s="206"/>
      <c r="O2" s="206"/>
      <c r="P2" s="206"/>
      <c r="Q2" s="206"/>
      <c r="R2" s="206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</row>
    <row r="3" spans="1:101" s="31" customFormat="1" ht="19.5" customHeight="1">
      <c r="A3" s="37"/>
      <c r="B3" s="51"/>
      <c r="C3" s="52"/>
      <c r="D3" s="52"/>
      <c r="E3" s="52"/>
      <c r="F3" s="52"/>
      <c r="G3" s="38"/>
      <c r="H3" s="38"/>
      <c r="I3" s="38"/>
      <c r="J3" s="38"/>
      <c r="K3" s="206"/>
      <c r="L3" s="206"/>
      <c r="M3" s="206"/>
      <c r="N3" s="206"/>
      <c r="O3" s="206"/>
      <c r="P3" s="206"/>
      <c r="Q3" s="206"/>
      <c r="R3" s="206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</row>
    <row r="4" spans="1:101" s="31" customFormat="1" ht="18" customHeight="1">
      <c r="A4" s="37"/>
      <c r="B4" s="43" t="s">
        <v>1</v>
      </c>
      <c r="C4" s="42"/>
      <c r="D4" s="359">
        <f ca="1">NOW()</f>
        <v>44894.58802592593</v>
      </c>
      <c r="E4" s="360"/>
      <c r="F4" s="363" t="s">
        <v>227</v>
      </c>
      <c r="G4" s="363"/>
      <c r="H4" s="363"/>
      <c r="I4" s="363"/>
      <c r="J4" s="363"/>
      <c r="K4" s="206"/>
      <c r="L4" s="206"/>
      <c r="M4" s="206"/>
      <c r="N4" s="206"/>
      <c r="O4" s="206"/>
      <c r="P4" s="206"/>
      <c r="Q4" s="206"/>
      <c r="R4" s="206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</row>
    <row r="5" spans="1:101" s="31" customFormat="1" ht="12.75">
      <c r="A5" s="37"/>
      <c r="B5" s="42"/>
      <c r="C5" s="42"/>
      <c r="D5" s="42"/>
      <c r="E5" s="42"/>
      <c r="F5" s="42"/>
      <c r="G5" s="42"/>
      <c r="H5" s="42"/>
      <c r="I5" s="42"/>
      <c r="J5" s="42"/>
      <c r="K5" s="206"/>
      <c r="L5" s="206"/>
      <c r="M5" s="206"/>
      <c r="N5" s="206"/>
      <c r="O5" s="206"/>
      <c r="P5" s="206"/>
      <c r="Q5" s="206"/>
      <c r="R5" s="206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</row>
    <row r="6" spans="1:101" s="31" customFormat="1" ht="18">
      <c r="A6" s="37"/>
      <c r="B6" s="44" t="s">
        <v>73</v>
      </c>
      <c r="C6" s="44"/>
      <c r="D6" s="44"/>
      <c r="E6" s="44"/>
      <c r="F6" s="44"/>
      <c r="G6" s="44"/>
      <c r="H6" s="44"/>
      <c r="I6" s="44"/>
      <c r="J6" s="44"/>
      <c r="K6" s="206"/>
      <c r="L6" s="206"/>
      <c r="M6" s="206"/>
      <c r="N6" s="206"/>
      <c r="O6" s="206"/>
      <c r="P6" s="206"/>
      <c r="Q6" s="206"/>
      <c r="R6" s="206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</row>
    <row r="7" spans="1:101" s="31" customFormat="1" ht="18">
      <c r="A7" s="37"/>
      <c r="B7" s="44" t="s">
        <v>74</v>
      </c>
      <c r="C7" s="44"/>
      <c r="D7" s="44"/>
      <c r="E7" s="44"/>
      <c r="F7" s="44"/>
      <c r="G7" s="44"/>
      <c r="H7" s="44"/>
      <c r="I7" s="44"/>
      <c r="J7" s="44"/>
      <c r="K7" s="206"/>
      <c r="L7" s="206"/>
      <c r="M7" s="206"/>
      <c r="N7" s="206"/>
      <c r="O7" s="206"/>
      <c r="P7" s="206"/>
      <c r="Q7" s="206"/>
      <c r="R7" s="206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</row>
    <row r="8" spans="1:101" s="31" customFormat="1" ht="18">
      <c r="A8" s="37"/>
      <c r="B8" s="261" t="s">
        <v>13</v>
      </c>
      <c r="C8" s="262"/>
      <c r="D8" s="262"/>
      <c r="E8" s="262"/>
      <c r="F8" s="262"/>
      <c r="G8" s="262"/>
      <c r="H8" s="262"/>
      <c r="I8" s="262"/>
      <c r="J8" s="263"/>
      <c r="K8" s="206"/>
      <c r="L8" s="206"/>
      <c r="M8" s="206"/>
      <c r="N8" s="206"/>
      <c r="O8" s="206"/>
      <c r="P8" s="206"/>
      <c r="Q8" s="206"/>
      <c r="R8" s="206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</row>
    <row r="9" spans="1:101" s="31" customFormat="1" ht="18">
      <c r="A9" s="37"/>
      <c r="B9" s="219" t="s">
        <v>10</v>
      </c>
      <c r="C9" s="220"/>
      <c r="D9" s="221"/>
      <c r="E9" s="222">
        <v>150000</v>
      </c>
      <c r="F9" s="223"/>
      <c r="G9" s="224"/>
      <c r="H9" s="224"/>
      <c r="I9" s="224"/>
      <c r="J9" s="225"/>
      <c r="K9" s="206"/>
      <c r="L9" s="206"/>
      <c r="M9" s="206"/>
      <c r="N9" s="206"/>
      <c r="O9" s="206"/>
      <c r="P9" s="206"/>
      <c r="Q9" s="206"/>
      <c r="R9" s="206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</row>
    <row r="10" spans="1:101" s="31" customFormat="1" ht="18">
      <c r="A10" s="37"/>
      <c r="B10" s="226" t="s">
        <v>9</v>
      </c>
      <c r="C10" s="44"/>
      <c r="D10" s="46"/>
      <c r="E10" s="185">
        <v>25</v>
      </c>
      <c r="F10" s="194"/>
      <c r="G10" s="195"/>
      <c r="H10" s="195"/>
      <c r="I10" s="195"/>
      <c r="J10" s="227"/>
      <c r="K10" s="206"/>
      <c r="L10" s="206"/>
      <c r="M10" s="206"/>
      <c r="N10" s="206"/>
      <c r="O10" s="206"/>
      <c r="P10" s="206"/>
      <c r="Q10" s="206"/>
      <c r="R10" s="206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</row>
    <row r="11" spans="1:101" s="31" customFormat="1" ht="18">
      <c r="A11" s="37"/>
      <c r="B11" s="226" t="s">
        <v>11</v>
      </c>
      <c r="C11" s="44"/>
      <c r="D11" s="46"/>
      <c r="E11" s="48" t="s">
        <v>37</v>
      </c>
      <c r="F11" s="194"/>
      <c r="G11" s="195"/>
      <c r="H11" s="195"/>
      <c r="I11" s="195"/>
      <c r="J11" s="227"/>
      <c r="K11" s="206"/>
      <c r="L11" s="206"/>
      <c r="M11" s="206"/>
      <c r="N11" s="206"/>
      <c r="O11" s="206"/>
      <c r="P11" s="206"/>
      <c r="Q11" s="206"/>
      <c r="R11" s="206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</row>
    <row r="12" spans="1:101" s="31" customFormat="1" ht="18">
      <c r="A12" s="37"/>
      <c r="B12" s="228" t="s">
        <v>20</v>
      </c>
      <c r="C12" s="229"/>
      <c r="D12" s="229"/>
      <c r="E12" s="361" t="s">
        <v>236</v>
      </c>
      <c r="F12" s="361"/>
      <c r="G12" s="361"/>
      <c r="H12" s="361"/>
      <c r="I12" s="361"/>
      <c r="J12" s="364"/>
      <c r="K12" s="206"/>
      <c r="L12" s="206"/>
      <c r="M12" s="206"/>
      <c r="N12" s="206"/>
      <c r="O12" s="206"/>
      <c r="P12" s="206"/>
      <c r="Q12" s="206"/>
      <c r="R12" s="206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</row>
    <row r="13" spans="1:101" s="31" customFormat="1" ht="12">
      <c r="A13" s="37"/>
      <c r="B13" s="42"/>
      <c r="C13" s="42"/>
      <c r="D13" s="42"/>
      <c r="E13" s="49"/>
      <c r="F13" s="42"/>
      <c r="G13" s="42"/>
      <c r="H13" s="42"/>
      <c r="I13" s="42"/>
      <c r="J13" s="50"/>
      <c r="K13" s="206"/>
      <c r="L13" s="206"/>
      <c r="M13" s="206"/>
      <c r="N13" s="206"/>
      <c r="O13" s="206"/>
      <c r="P13" s="206"/>
      <c r="Q13" s="206"/>
      <c r="R13" s="206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</row>
    <row r="14" spans="1:101" s="31" customFormat="1" ht="30">
      <c r="A14" s="37"/>
      <c r="B14" s="347" t="s">
        <v>4</v>
      </c>
      <c r="C14" s="52"/>
      <c r="D14" s="52"/>
      <c r="E14" s="52"/>
      <c r="F14" s="52"/>
      <c r="G14" s="52"/>
      <c r="H14" s="52"/>
      <c r="I14" s="52"/>
      <c r="J14" s="50"/>
      <c r="K14" s="206"/>
      <c r="L14" s="206"/>
      <c r="M14" s="206"/>
      <c r="N14" s="206"/>
      <c r="O14" s="206"/>
      <c r="P14" s="206"/>
      <c r="Q14" s="206"/>
      <c r="R14" s="206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</row>
    <row r="15" spans="1:101" s="31" customFormat="1" ht="15" customHeight="1">
      <c r="A15" s="37"/>
      <c r="B15" s="264" t="s">
        <v>6</v>
      </c>
      <c r="C15" s="265"/>
      <c r="D15" s="265"/>
      <c r="E15" s="265"/>
      <c r="F15" s="265"/>
      <c r="G15" s="265"/>
      <c r="H15" s="265"/>
      <c r="I15" s="265"/>
      <c r="J15" s="267"/>
      <c r="K15" s="206"/>
      <c r="L15" s="206"/>
      <c r="M15" s="206"/>
      <c r="N15" s="206"/>
      <c r="O15" s="206"/>
      <c r="P15" s="206"/>
      <c r="Q15" s="206"/>
      <c r="R15" s="206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</row>
    <row r="16" spans="1:101" s="31" customFormat="1" ht="15">
      <c r="A16" s="37"/>
      <c r="B16" s="323" t="s">
        <v>21</v>
      </c>
      <c r="C16" s="327"/>
      <c r="D16" s="324"/>
      <c r="E16" s="325" t="s">
        <v>39</v>
      </c>
      <c r="F16" s="326"/>
      <c r="G16" s="327"/>
      <c r="H16" s="327"/>
      <c r="I16" s="327"/>
      <c r="J16" s="328"/>
      <c r="K16" s="206"/>
      <c r="L16" s="206"/>
      <c r="M16" s="206"/>
      <c r="N16" s="206"/>
      <c r="O16" s="206"/>
      <c r="P16" s="206"/>
      <c r="Q16" s="206"/>
      <c r="R16" s="206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</row>
    <row r="17" spans="1:101" s="31" customFormat="1" ht="15">
      <c r="A17" s="37"/>
      <c r="B17" s="323" t="s">
        <v>22</v>
      </c>
      <c r="C17" s="327"/>
      <c r="D17" s="324"/>
      <c r="E17" s="329" t="s">
        <v>158</v>
      </c>
      <c r="F17" s="327"/>
      <c r="G17" s="326"/>
      <c r="H17" s="326"/>
      <c r="I17" s="326"/>
      <c r="J17" s="328"/>
      <c r="K17" s="206"/>
      <c r="L17" s="206"/>
      <c r="M17" s="206"/>
      <c r="N17" s="206"/>
      <c r="O17" s="206"/>
      <c r="P17" s="206"/>
      <c r="Q17" s="206"/>
      <c r="R17" s="206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</row>
    <row r="18" spans="1:101" s="31" customFormat="1" ht="15">
      <c r="A18" s="37"/>
      <c r="B18" s="335"/>
      <c r="C18" s="336"/>
      <c r="D18" s="349"/>
      <c r="E18" s="350" t="e">
        <f>HLOOKUP(E12,'Product Data'!C11:Z16,3,FALSE)</f>
        <v>#N/A</v>
      </c>
      <c r="F18" s="336" t="e">
        <f>"fixed for "&amp;HLOOKUP(E12,'Product Data'!C11:Z16,4,FALSE)&amp;IF(HLOOKUP(E12,'Product Data'!C11:Z16,4,FALSE)=1," year"," years")&amp;", then a variable rate currently,"</f>
        <v>#N/A</v>
      </c>
      <c r="G18" s="338"/>
      <c r="H18" s="338"/>
      <c r="I18" s="338"/>
      <c r="J18" s="339"/>
      <c r="K18" s="206"/>
      <c r="L18" s="206"/>
      <c r="M18" s="206"/>
      <c r="N18" s="206"/>
      <c r="O18" s="206"/>
      <c r="P18" s="206"/>
      <c r="Q18" s="206"/>
      <c r="R18" s="206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</row>
    <row r="19" spans="1:101" s="31" customFormat="1" ht="15">
      <c r="A19" s="37"/>
      <c r="B19" s="340" t="s">
        <v>23</v>
      </c>
      <c r="C19" s="342"/>
      <c r="D19" s="330"/>
      <c r="E19" s="331" t="e">
        <f>HLOOKUP('KFS (Fixed)'!E12,'Product Data'!C11:Z16,5,FALSE)</f>
        <v>#N/A</v>
      </c>
      <c r="F19" s="351"/>
      <c r="G19" s="352" t="s">
        <v>19</v>
      </c>
      <c r="H19" s="352"/>
      <c r="I19" s="352"/>
      <c r="J19" s="334"/>
      <c r="K19" s="206"/>
      <c r="L19" s="206"/>
      <c r="M19" s="206"/>
      <c r="N19" s="206"/>
      <c r="O19" s="206"/>
      <c r="P19" s="206"/>
      <c r="Q19" s="206"/>
      <c r="R19" s="206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</row>
    <row r="20" spans="1:101" s="31" customFormat="1" ht="15">
      <c r="A20" s="37"/>
      <c r="B20" s="335" t="s">
        <v>27</v>
      </c>
      <c r="C20" s="336"/>
      <c r="D20" s="336"/>
      <c r="E20" s="337" t="e">
        <f>'Fixed Calcs'!B24</f>
        <v>#VALUE!</v>
      </c>
      <c r="F20" s="353"/>
      <c r="G20" s="336"/>
      <c r="H20" s="336"/>
      <c r="I20" s="336"/>
      <c r="J20" s="339"/>
      <c r="K20" s="206"/>
      <c r="L20" s="206"/>
      <c r="M20" s="206"/>
      <c r="N20" s="206"/>
      <c r="O20" s="206"/>
      <c r="P20" s="206"/>
      <c r="Q20" s="206"/>
      <c r="R20" s="206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</row>
    <row r="21" spans="1:101" s="31" customFormat="1" ht="15">
      <c r="A21" s="37"/>
      <c r="B21" s="340" t="s">
        <v>26</v>
      </c>
      <c r="C21" s="342"/>
      <c r="D21" s="330"/>
      <c r="E21" s="341"/>
      <c r="F21" s="351"/>
      <c r="G21" s="342"/>
      <c r="H21" s="342"/>
      <c r="I21" s="342"/>
      <c r="J21" s="334"/>
      <c r="K21" s="206"/>
      <c r="L21" s="206"/>
      <c r="M21" s="206"/>
      <c r="N21" s="206"/>
      <c r="O21" s="206"/>
      <c r="P21" s="206"/>
      <c r="Q21" s="206"/>
      <c r="R21" s="206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</row>
    <row r="22" spans="1:101" s="31" customFormat="1" ht="12.75" customHeight="1">
      <c r="A22" s="37"/>
      <c r="B22" s="56"/>
      <c r="C22" s="56"/>
      <c r="D22" s="56"/>
      <c r="E22" s="57"/>
      <c r="F22" s="57"/>
      <c r="G22" s="56"/>
      <c r="H22" s="56"/>
      <c r="I22" s="56"/>
      <c r="J22" s="57"/>
      <c r="K22" s="206"/>
      <c r="L22" s="206"/>
      <c r="M22" s="206"/>
      <c r="N22" s="206"/>
      <c r="O22" s="206"/>
      <c r="P22" s="206"/>
      <c r="Q22" s="206"/>
      <c r="R22" s="206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</row>
    <row r="23" spans="1:101" s="31" customFormat="1" ht="12.75" customHeight="1">
      <c r="A23" s="37"/>
      <c r="B23" s="56"/>
      <c r="C23" s="56"/>
      <c r="D23" s="56"/>
      <c r="E23" s="57"/>
      <c r="F23" s="57"/>
      <c r="G23" s="56"/>
      <c r="H23" s="56"/>
      <c r="I23" s="56"/>
      <c r="J23" s="57"/>
      <c r="K23" s="206"/>
      <c r="L23" s="206"/>
      <c r="M23" s="206"/>
      <c r="N23" s="206"/>
      <c r="O23" s="206"/>
      <c r="P23" s="206"/>
      <c r="Q23" s="206"/>
      <c r="R23" s="206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</row>
    <row r="24" spans="1:101" s="31" customFormat="1" ht="15">
      <c r="A24" s="37"/>
      <c r="B24" s="264" t="s">
        <v>118</v>
      </c>
      <c r="C24" s="265"/>
      <c r="D24" s="265"/>
      <c r="E24" s="265"/>
      <c r="F24" s="265"/>
      <c r="G24" s="268"/>
      <c r="H24" s="268"/>
      <c r="I24" s="268"/>
      <c r="J24" s="269"/>
      <c r="K24" s="206"/>
      <c r="L24" s="206"/>
      <c r="M24" s="206"/>
      <c r="N24" s="206"/>
      <c r="O24" s="206"/>
      <c r="P24" s="206"/>
      <c r="Q24" s="206"/>
      <c r="R24" s="206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</row>
    <row r="25" spans="1:101" s="31" customFormat="1" ht="15">
      <c r="A25" s="37"/>
      <c r="B25" s="230" t="s">
        <v>68</v>
      </c>
      <c r="C25" s="58"/>
      <c r="D25" s="58"/>
      <c r="E25" s="58"/>
      <c r="F25" s="58"/>
      <c r="G25" s="96" t="e">
        <f>'Fixed Calcs'!B18</f>
        <v>#N/A</v>
      </c>
      <c r="H25" s="60"/>
      <c r="I25" s="60"/>
      <c r="J25" s="231"/>
      <c r="K25" s="206"/>
      <c r="L25" s="206"/>
      <c r="M25" s="206"/>
      <c r="N25" s="206"/>
      <c r="O25" s="206"/>
      <c r="P25" s="206"/>
      <c r="Q25" s="206"/>
      <c r="R25" s="206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</row>
    <row r="26" spans="1:101" s="31" customFormat="1" ht="15">
      <c r="A26" s="37"/>
      <c r="B26" s="323" t="s">
        <v>12</v>
      </c>
      <c r="C26" s="327"/>
      <c r="D26" s="327"/>
      <c r="E26" s="327"/>
      <c r="F26" s="327"/>
      <c r="G26" s="354" t="e">
        <f>'Fixed Calcs'!B19</f>
        <v>#N/A</v>
      </c>
      <c r="H26" s="343" t="s">
        <v>32</v>
      </c>
      <c r="I26" s="343"/>
      <c r="J26" s="344"/>
      <c r="K26" s="206"/>
      <c r="L26" s="206"/>
      <c r="M26" s="206"/>
      <c r="N26" s="206"/>
      <c r="O26" s="206"/>
      <c r="P26" s="206"/>
      <c r="Q26" s="206"/>
      <c r="R26" s="206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</row>
    <row r="27" spans="1:101" s="31" customFormat="1" ht="15">
      <c r="A27" s="37"/>
      <c r="B27" s="232" t="s">
        <v>14</v>
      </c>
      <c r="C27" s="62"/>
      <c r="D27" s="62"/>
      <c r="E27" s="62"/>
      <c r="F27" s="62"/>
      <c r="G27" s="97">
        <f>SUM('Product Data'!B18:B19)</f>
        <v>395</v>
      </c>
      <c r="H27" s="64"/>
      <c r="I27" s="64"/>
      <c r="J27" s="233"/>
      <c r="K27" s="206"/>
      <c r="L27" s="206"/>
      <c r="M27" s="206"/>
      <c r="N27" s="206"/>
      <c r="O27" s="206"/>
      <c r="P27" s="206"/>
      <c r="Q27" s="206"/>
      <c r="R27" s="206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</row>
    <row r="28" spans="1:101" s="31" customFormat="1" ht="15">
      <c r="A28" s="37"/>
      <c r="B28" s="232" t="s">
        <v>62</v>
      </c>
      <c r="C28" s="62"/>
      <c r="D28" s="62"/>
      <c r="E28" s="62"/>
      <c r="F28" s="62"/>
      <c r="G28" s="98" t="str">
        <f>IF(AND('Product Data'!B20&gt;0,'Product Data'!B21&gt;0),"$"&amp;'Product Data'!B20&amp;" per month  "&amp;" $"&amp;'Product Data'!B21&amp;" per annum ",IF(AND('Product Data'!B20&gt;0,'Product Data'!B21=0),"$"&amp;'Product Data'!B20&amp;" per month ",IF(AND('Product Data'!B21&gt;0,'Product Data'!B20=0),"$"&amp;'Product Data'!B21&amp;" per annum ","$0")))</f>
        <v>$0</v>
      </c>
      <c r="H28" s="66"/>
      <c r="I28" s="66"/>
      <c r="J28" s="234"/>
      <c r="K28" s="206"/>
      <c r="L28" s="206"/>
      <c r="M28" s="206"/>
      <c r="N28" s="206"/>
      <c r="O28" s="206"/>
      <c r="P28" s="206"/>
      <c r="Q28" s="206"/>
      <c r="R28" s="206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</row>
    <row r="29" spans="1:101" s="31" customFormat="1" ht="15">
      <c r="A29" s="37"/>
      <c r="B29" s="230" t="e">
        <f>"Repayment per month for first "&amp;HLOOKUP($E$12,'Product Data'!C11:Z16,4,FALSE)&amp;IF(HLOOKUP($E$12,'Product Data'!C11:Z16,4,FALSE)=1," year,"," years,")&amp;" (including ongoing fees)"</f>
        <v>#N/A</v>
      </c>
      <c r="C29" s="99"/>
      <c r="D29" s="62"/>
      <c r="E29" s="62"/>
      <c r="F29" s="100"/>
      <c r="G29" s="97" t="e">
        <f>'Fixed Calcs'!B20</f>
        <v>#N/A</v>
      </c>
      <c r="H29" s="64"/>
      <c r="I29" s="64"/>
      <c r="J29" s="233"/>
      <c r="K29" s="206"/>
      <c r="L29" s="206"/>
      <c r="M29" s="206"/>
      <c r="N29" s="206"/>
      <c r="O29" s="206"/>
      <c r="P29" s="206"/>
      <c r="Q29" s="206"/>
      <c r="R29" s="206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</row>
    <row r="30" spans="1:101" s="31" customFormat="1" ht="15">
      <c r="A30" s="37"/>
      <c r="B30" s="235" t="e">
        <f>"Repayment per year for first "&amp;HLOOKUP($E$12,'Product Data'!C11:Z16,4,FALSE)&amp;IF(HLOOKUP($E$12,'Product Data'!C11:Z16,4,FALSE)=1," year,"," years,")&amp;" (including ongoing fees)"</f>
        <v>#N/A</v>
      </c>
      <c r="C30" s="99"/>
      <c r="D30" s="62"/>
      <c r="E30" s="62"/>
      <c r="F30" s="100"/>
      <c r="G30" s="97" t="e">
        <f>'Fixed Calcs'!B21</f>
        <v>#N/A</v>
      </c>
      <c r="H30" s="64"/>
      <c r="I30" s="64"/>
      <c r="J30" s="233"/>
      <c r="K30" s="206"/>
      <c r="L30" s="206"/>
      <c r="M30" s="206"/>
      <c r="N30" s="206"/>
      <c r="O30" s="206"/>
      <c r="P30" s="206"/>
      <c r="Q30" s="206"/>
      <c r="R30" s="206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</row>
    <row r="31" spans="1:101" s="31" customFormat="1" ht="15">
      <c r="A31" s="37"/>
      <c r="B31" s="235" t="e">
        <f>"Repayment per month after first "&amp;HLOOKUP($E$12,'Product Data'!C11:Z16,4,FALSE)&amp;IF(HLOOKUP($E$12,'Product Data'!C11:Z16,4,FALSE)=1," year,"," years,")&amp;" (including ongoing fees)"</f>
        <v>#N/A</v>
      </c>
      <c r="C31" s="99"/>
      <c r="D31" s="62"/>
      <c r="E31" s="62"/>
      <c r="F31" s="100"/>
      <c r="G31" s="97" t="e">
        <f>'Fixed Calcs'!B22</f>
        <v>#N/A</v>
      </c>
      <c r="H31" s="64"/>
      <c r="I31" s="64"/>
      <c r="J31" s="233"/>
      <c r="K31" s="206"/>
      <c r="L31" s="206"/>
      <c r="M31" s="206"/>
      <c r="N31" s="206"/>
      <c r="O31" s="206"/>
      <c r="P31" s="206"/>
      <c r="Q31" s="206"/>
      <c r="R31" s="206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</row>
    <row r="32" spans="1:101" s="31" customFormat="1" ht="15.75" customHeight="1">
      <c r="A32" s="37"/>
      <c r="B32" s="235" t="e">
        <f>"Repayment per year after first "&amp;HLOOKUP($E$12,'Product Data'!C11:Z16,4,FALSE)&amp;IF(HLOOKUP($E$12,'Product Data'!C11:Z16,4,FALSE)=1," year,"," years,")&amp;" (including ongoing fees)"</f>
        <v>#N/A</v>
      </c>
      <c r="C32" s="99"/>
      <c r="D32" s="62"/>
      <c r="E32" s="62"/>
      <c r="F32" s="100"/>
      <c r="G32" s="96" t="e">
        <f>'Fixed Calcs'!B23</f>
        <v>#N/A</v>
      </c>
      <c r="H32" s="60"/>
      <c r="I32" s="60"/>
      <c r="J32" s="231"/>
      <c r="K32" s="206"/>
      <c r="L32" s="206"/>
      <c r="M32" s="206"/>
      <c r="N32" s="206"/>
      <c r="O32" s="206"/>
      <c r="P32" s="206"/>
      <c r="Q32" s="206"/>
      <c r="R32" s="206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</row>
    <row r="33" spans="1:101" s="31" customFormat="1" ht="12">
      <c r="A33" s="37"/>
      <c r="B33" s="236" t="s">
        <v>15</v>
      </c>
      <c r="C33" s="71"/>
      <c r="D33" s="71"/>
      <c r="E33" s="71"/>
      <c r="F33" s="71"/>
      <c r="G33" s="72"/>
      <c r="H33" s="72"/>
      <c r="I33" s="72"/>
      <c r="J33" s="237"/>
      <c r="K33" s="206"/>
      <c r="L33" s="206"/>
      <c r="M33" s="206"/>
      <c r="N33" s="206"/>
      <c r="O33" s="206"/>
      <c r="P33" s="206"/>
      <c r="Q33" s="206"/>
      <c r="R33" s="206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</row>
    <row r="34" spans="1:101" s="31" customFormat="1" ht="12">
      <c r="A34" s="37"/>
      <c r="B34" s="236" t="s">
        <v>225</v>
      </c>
      <c r="C34" s="71"/>
      <c r="D34" s="71"/>
      <c r="E34" s="71"/>
      <c r="F34" s="71"/>
      <c r="G34" s="72"/>
      <c r="H34" s="72"/>
      <c r="I34" s="72"/>
      <c r="J34" s="237"/>
      <c r="K34" s="206"/>
      <c r="L34" s="206"/>
      <c r="M34" s="206"/>
      <c r="N34" s="206"/>
      <c r="O34" s="206"/>
      <c r="P34" s="206"/>
      <c r="Q34" s="206"/>
      <c r="R34" s="206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</row>
    <row r="35" spans="1:101" s="31" customFormat="1" ht="12">
      <c r="A35" s="37"/>
      <c r="B35" s="236" t="s">
        <v>28</v>
      </c>
      <c r="C35" s="71"/>
      <c r="D35" s="71"/>
      <c r="E35" s="71"/>
      <c r="F35" s="71"/>
      <c r="G35" s="72"/>
      <c r="H35" s="72"/>
      <c r="I35" s="72"/>
      <c r="J35" s="237"/>
      <c r="K35" s="206"/>
      <c r="L35" s="206"/>
      <c r="M35" s="206"/>
      <c r="N35" s="206"/>
      <c r="O35" s="206"/>
      <c r="P35" s="206"/>
      <c r="Q35" s="206"/>
      <c r="R35" s="206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</row>
    <row r="36" spans="1:101" s="31" customFormat="1" ht="12">
      <c r="A36" s="37"/>
      <c r="B36" s="236" t="s">
        <v>35</v>
      </c>
      <c r="C36" s="71"/>
      <c r="D36" s="71"/>
      <c r="E36" s="71"/>
      <c r="F36" s="71"/>
      <c r="G36" s="72"/>
      <c r="H36" s="72"/>
      <c r="I36" s="72"/>
      <c r="J36" s="237"/>
      <c r="K36" s="206"/>
      <c r="L36" s="206"/>
      <c r="M36" s="206"/>
      <c r="N36" s="206"/>
      <c r="O36" s="206"/>
      <c r="P36" s="206"/>
      <c r="Q36" s="206"/>
      <c r="R36" s="206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</row>
    <row r="37" spans="1:101" s="31" customFormat="1" ht="12">
      <c r="A37" s="37"/>
      <c r="B37" s="238" t="s">
        <v>33</v>
      </c>
      <c r="C37" s="239"/>
      <c r="D37" s="239"/>
      <c r="E37" s="239"/>
      <c r="F37" s="239"/>
      <c r="G37" s="240"/>
      <c r="H37" s="240"/>
      <c r="I37" s="240"/>
      <c r="J37" s="241"/>
      <c r="K37" s="206"/>
      <c r="L37" s="206"/>
      <c r="M37" s="206"/>
      <c r="N37" s="206"/>
      <c r="O37" s="206"/>
      <c r="P37" s="206"/>
      <c r="Q37" s="206"/>
      <c r="R37" s="206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</row>
    <row r="38" spans="1:101" s="31" customFormat="1" ht="12">
      <c r="A38" s="37"/>
      <c r="B38" s="71"/>
      <c r="C38" s="71"/>
      <c r="D38" s="71"/>
      <c r="E38" s="71"/>
      <c r="F38" s="71"/>
      <c r="G38" s="75"/>
      <c r="H38" s="75"/>
      <c r="I38" s="75"/>
      <c r="J38" s="73"/>
      <c r="K38" s="206"/>
      <c r="L38" s="206"/>
      <c r="M38" s="206"/>
      <c r="N38" s="206"/>
      <c r="O38" s="206"/>
      <c r="P38" s="206"/>
      <c r="Q38" s="206"/>
      <c r="R38" s="206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</row>
    <row r="39" spans="1:101" s="31" customFormat="1" ht="12">
      <c r="A39" s="37"/>
      <c r="B39" s="71"/>
      <c r="C39" s="71"/>
      <c r="D39" s="71"/>
      <c r="E39" s="71"/>
      <c r="F39" s="71"/>
      <c r="G39" s="75"/>
      <c r="H39" s="75"/>
      <c r="I39" s="75"/>
      <c r="J39" s="73"/>
      <c r="K39" s="206"/>
      <c r="L39" s="206"/>
      <c r="M39" s="206"/>
      <c r="N39" s="206"/>
      <c r="O39" s="206"/>
      <c r="P39" s="206"/>
      <c r="Q39" s="206"/>
      <c r="R39" s="206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</row>
    <row r="40" spans="1:101" s="31" customFormat="1" ht="15">
      <c r="A40" s="37"/>
      <c r="B40" s="264" t="s">
        <v>40</v>
      </c>
      <c r="C40" s="265"/>
      <c r="D40" s="265"/>
      <c r="E40" s="265"/>
      <c r="F40" s="265"/>
      <c r="G40" s="277"/>
      <c r="H40" s="277"/>
      <c r="I40" s="277"/>
      <c r="J40" s="267"/>
      <c r="K40" s="206"/>
      <c r="L40" s="206"/>
      <c r="M40" s="206"/>
      <c r="N40" s="206"/>
      <c r="O40" s="206"/>
      <c r="P40" s="206"/>
      <c r="Q40" s="206"/>
      <c r="R40" s="206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</row>
    <row r="41" spans="1:101" s="31" customFormat="1" ht="15" customHeight="1">
      <c r="A41" s="37"/>
      <c r="B41" s="56" t="s">
        <v>120</v>
      </c>
      <c r="C41" s="56"/>
      <c r="D41" s="56"/>
      <c r="E41" s="56"/>
      <c r="F41" s="56"/>
      <c r="G41" s="81"/>
      <c r="H41" s="81"/>
      <c r="I41" s="81"/>
      <c r="J41" s="57"/>
      <c r="K41" s="206"/>
      <c r="L41" s="206"/>
      <c r="M41" s="206"/>
      <c r="N41" s="206"/>
      <c r="O41" s="206"/>
      <c r="P41" s="206"/>
      <c r="Q41" s="206"/>
      <c r="R41" s="206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</row>
    <row r="42" spans="1:101" s="31" customFormat="1" ht="15" customHeight="1">
      <c r="A42" s="37"/>
      <c r="B42" s="56" t="s">
        <v>119</v>
      </c>
      <c r="C42" s="56"/>
      <c r="D42" s="56"/>
      <c r="E42" s="56"/>
      <c r="F42" s="56"/>
      <c r="G42" s="81"/>
      <c r="H42" s="81"/>
      <c r="I42" s="81"/>
      <c r="J42" s="57"/>
      <c r="K42" s="206"/>
      <c r="L42" s="206"/>
      <c r="M42" s="206"/>
      <c r="N42" s="206"/>
      <c r="O42" s="206"/>
      <c r="P42" s="206"/>
      <c r="Q42" s="206"/>
      <c r="R42" s="206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</row>
    <row r="43" spans="1:101" s="31" customFormat="1" ht="15">
      <c r="A43" s="37"/>
      <c r="B43" s="77" t="e">
        <f>"interest rate, if interest rates do not change, your monthly repayment would"&amp;IF('Fixed Calcs'!E22&gt;0," increase"," decrease")&amp;" by around"</f>
        <v>#N/A</v>
      </c>
      <c r="C43" s="77"/>
      <c r="D43" s="77"/>
      <c r="E43" s="77"/>
      <c r="F43" s="199"/>
      <c r="G43" s="201"/>
      <c r="H43" s="201"/>
      <c r="I43" s="202" t="e">
        <f>'Fixed Calcs'!E22</f>
        <v>#N/A</v>
      </c>
      <c r="J43" s="202"/>
      <c r="K43" s="206"/>
      <c r="L43" s="206"/>
      <c r="M43" s="206"/>
      <c r="N43" s="206"/>
      <c r="O43" s="206"/>
      <c r="P43" s="206"/>
      <c r="Q43" s="206"/>
      <c r="R43" s="206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</row>
    <row r="44" spans="1:101" s="31" customFormat="1" ht="15">
      <c r="A44" s="37"/>
      <c r="B44" s="56"/>
      <c r="C44" s="56"/>
      <c r="D44" s="56"/>
      <c r="E44" s="56"/>
      <c r="F44" s="56"/>
      <c r="G44" s="81"/>
      <c r="H44" s="81"/>
      <c r="I44" s="81"/>
      <c r="J44" s="57"/>
      <c r="K44" s="206"/>
      <c r="L44" s="206"/>
      <c r="M44" s="206"/>
      <c r="N44" s="206"/>
      <c r="O44" s="206"/>
      <c r="P44" s="206"/>
      <c r="Q44" s="206"/>
      <c r="R44" s="206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</row>
    <row r="45" spans="1:101" s="31" customFormat="1" ht="15">
      <c r="A45" s="37"/>
      <c r="B45" s="56"/>
      <c r="C45" s="56"/>
      <c r="D45" s="56"/>
      <c r="E45" s="56"/>
      <c r="F45" s="56"/>
      <c r="G45" s="81"/>
      <c r="H45" s="81"/>
      <c r="I45" s="81"/>
      <c r="J45" s="57"/>
      <c r="K45" s="206"/>
      <c r="L45" s="206"/>
      <c r="M45" s="206"/>
      <c r="N45" s="206"/>
      <c r="O45" s="206"/>
      <c r="P45" s="206"/>
      <c r="Q45" s="206"/>
      <c r="R45" s="206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</row>
    <row r="46" spans="1:101" s="31" customFormat="1" ht="18" customHeight="1">
      <c r="A46" s="37"/>
      <c r="B46" s="264" t="s">
        <v>0</v>
      </c>
      <c r="C46" s="265"/>
      <c r="D46" s="265"/>
      <c r="E46" s="265"/>
      <c r="F46" s="265"/>
      <c r="G46" s="268"/>
      <c r="H46" s="268"/>
      <c r="I46" s="268"/>
      <c r="J46" s="269"/>
      <c r="K46" s="206"/>
      <c r="L46" s="206"/>
      <c r="M46" s="206"/>
      <c r="N46" s="206"/>
      <c r="O46" s="206"/>
      <c r="P46" s="206"/>
      <c r="Q46" s="206"/>
      <c r="R46" s="206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</row>
    <row r="47" spans="1:101" s="31" customFormat="1" ht="15" customHeight="1">
      <c r="A47" s="37"/>
      <c r="B47" s="56" t="s">
        <v>168</v>
      </c>
      <c r="C47" s="101"/>
      <c r="D47" s="56"/>
      <c r="E47" s="56"/>
      <c r="F47" s="56"/>
      <c r="G47" s="76"/>
      <c r="H47" s="76"/>
      <c r="I47" s="76"/>
      <c r="J47" s="76"/>
      <c r="K47" s="206"/>
      <c r="L47" s="206"/>
      <c r="M47" s="206"/>
      <c r="N47" s="206"/>
      <c r="O47" s="206"/>
      <c r="P47" s="206"/>
      <c r="Q47" s="206"/>
      <c r="R47" s="206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</row>
    <row r="48" spans="1:101" s="31" customFormat="1" ht="15" customHeight="1">
      <c r="A48" s="37"/>
      <c r="B48" s="56" t="s">
        <v>169</v>
      </c>
      <c r="C48" s="101"/>
      <c r="D48" s="56"/>
      <c r="E48" s="56"/>
      <c r="F48" s="102"/>
      <c r="G48" s="102"/>
      <c r="H48" s="102" t="e">
        <f>E19</f>
        <v>#N/A</v>
      </c>
      <c r="I48" s="200" t="s">
        <v>170</v>
      </c>
      <c r="J48" s="200"/>
      <c r="K48" s="206"/>
      <c r="L48" s="206"/>
      <c r="M48" s="206"/>
      <c r="N48" s="206"/>
      <c r="O48" s="206"/>
      <c r="P48" s="206"/>
      <c r="Q48" s="206"/>
      <c r="R48" s="206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</row>
    <row r="49" spans="1:101" s="31" customFormat="1" ht="15" customHeight="1">
      <c r="A49" s="37"/>
      <c r="B49" s="77" t="s">
        <v>171</v>
      </c>
      <c r="C49" s="79"/>
      <c r="D49" s="78" t="e">
        <f>'Fixed Calcs'!B25</f>
        <v>#N/A</v>
      </c>
      <c r="E49" s="78"/>
      <c r="F49" s="79"/>
      <c r="G49" s="103" t="s">
        <v>19</v>
      </c>
      <c r="H49" s="103"/>
      <c r="I49" s="103"/>
      <c r="J49" s="80"/>
      <c r="K49" s="208"/>
      <c r="L49" s="206"/>
      <c r="M49" s="206"/>
      <c r="N49" s="206"/>
      <c r="O49" s="206"/>
      <c r="P49" s="206"/>
      <c r="Q49" s="206"/>
      <c r="R49" s="206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</row>
    <row r="50" spans="1:101" s="31" customFormat="1" ht="15" customHeight="1">
      <c r="A50" s="37"/>
      <c r="B50" s="56"/>
      <c r="C50" s="56" t="s">
        <v>19</v>
      </c>
      <c r="D50" s="56"/>
      <c r="E50" s="56"/>
      <c r="F50" s="56"/>
      <c r="G50" s="81"/>
      <c r="H50" s="81"/>
      <c r="I50" s="81"/>
      <c r="J50" s="76"/>
      <c r="K50" s="206"/>
      <c r="L50" s="206"/>
      <c r="M50" s="206"/>
      <c r="N50" s="206"/>
      <c r="O50" s="206"/>
      <c r="P50" s="206"/>
      <c r="Q50" s="206"/>
      <c r="R50" s="206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</row>
    <row r="51" spans="1:101" s="31" customFormat="1" ht="15" customHeight="1">
      <c r="A51" s="37"/>
      <c r="B51" s="56"/>
      <c r="C51" s="56"/>
      <c r="D51" s="56"/>
      <c r="E51" s="56"/>
      <c r="F51" s="56"/>
      <c r="G51" s="81"/>
      <c r="H51" s="81"/>
      <c r="I51" s="81"/>
      <c r="J51" s="76" t="s">
        <v>19</v>
      </c>
      <c r="K51" s="206"/>
      <c r="L51" s="206"/>
      <c r="M51" s="206"/>
      <c r="N51" s="206"/>
      <c r="O51" s="206"/>
      <c r="P51" s="206"/>
      <c r="Q51" s="206"/>
      <c r="R51" s="206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</row>
    <row r="52" spans="1:101" s="31" customFormat="1" ht="18" customHeight="1">
      <c r="A52" s="37"/>
      <c r="B52" s="264" t="s">
        <v>7</v>
      </c>
      <c r="C52" s="265"/>
      <c r="D52" s="265"/>
      <c r="E52" s="265"/>
      <c r="F52" s="265"/>
      <c r="G52" s="268"/>
      <c r="H52" s="268"/>
      <c r="I52" s="268"/>
      <c r="J52" s="269"/>
      <c r="K52" s="206"/>
      <c r="L52" s="206"/>
      <c r="M52" s="206"/>
      <c r="N52" s="206"/>
      <c r="O52" s="206"/>
      <c r="P52" s="206"/>
      <c r="Q52" s="206"/>
      <c r="R52" s="206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</row>
    <row r="53" spans="1:101" s="31" customFormat="1" ht="15" customHeight="1">
      <c r="A53" s="37"/>
      <c r="B53" s="56" t="s">
        <v>60</v>
      </c>
      <c r="C53" s="56"/>
      <c r="D53" s="56"/>
      <c r="E53" s="56"/>
      <c r="F53" s="56"/>
      <c r="G53" s="76"/>
      <c r="H53" s="76"/>
      <c r="I53" s="76"/>
      <c r="J53" s="76"/>
      <c r="K53" s="209"/>
      <c r="L53" s="209"/>
      <c r="M53" s="209"/>
      <c r="N53" s="209"/>
      <c r="O53" s="209"/>
      <c r="P53" s="209"/>
      <c r="Q53" s="209"/>
      <c r="R53" s="206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</row>
    <row r="54" spans="1:101" s="31" customFormat="1" ht="15" customHeight="1">
      <c r="A54" s="37"/>
      <c r="B54" s="77" t="s">
        <v>16</v>
      </c>
      <c r="C54" s="77"/>
      <c r="D54" s="77"/>
      <c r="E54" s="77"/>
      <c r="F54" s="77"/>
      <c r="G54" s="104"/>
      <c r="H54" s="104"/>
      <c r="I54" s="104"/>
      <c r="J54" s="104"/>
      <c r="K54" s="210"/>
      <c r="L54" s="209"/>
      <c r="M54" s="209"/>
      <c r="N54" s="209"/>
      <c r="O54" s="209"/>
      <c r="P54" s="209"/>
      <c r="Q54" s="209"/>
      <c r="R54" s="206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</row>
    <row r="55" spans="1:101" s="31" customFormat="1" ht="15" customHeight="1">
      <c r="A55" s="37"/>
      <c r="B55" s="56"/>
      <c r="C55" s="56"/>
      <c r="D55" s="56"/>
      <c r="E55" s="56"/>
      <c r="F55" s="56"/>
      <c r="G55" s="76"/>
      <c r="H55" s="76"/>
      <c r="I55" s="76"/>
      <c r="J55" s="76"/>
      <c r="K55" s="209"/>
      <c r="L55" s="209"/>
      <c r="M55" s="209"/>
      <c r="N55" s="209"/>
      <c r="O55" s="209"/>
      <c r="P55" s="209"/>
      <c r="Q55" s="209"/>
      <c r="R55" s="206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</row>
    <row r="56" spans="1:101" s="31" customFormat="1" ht="15" customHeight="1">
      <c r="A56" s="37"/>
      <c r="B56" s="56"/>
      <c r="C56" s="56"/>
      <c r="D56" s="56"/>
      <c r="E56" s="56"/>
      <c r="F56" s="56"/>
      <c r="G56" s="76"/>
      <c r="H56" s="76"/>
      <c r="I56" s="76"/>
      <c r="J56" s="76"/>
      <c r="K56" s="209"/>
      <c r="L56" s="209"/>
      <c r="M56" s="209"/>
      <c r="N56" s="209"/>
      <c r="O56" s="209"/>
      <c r="P56" s="209"/>
      <c r="Q56" s="209"/>
      <c r="R56" s="206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</row>
    <row r="57" spans="1:101" s="31" customFormat="1" ht="18" customHeight="1">
      <c r="A57" s="37"/>
      <c r="B57" s="264" t="s">
        <v>17</v>
      </c>
      <c r="C57" s="265"/>
      <c r="D57" s="265"/>
      <c r="E57" s="265"/>
      <c r="F57" s="265"/>
      <c r="G57" s="265"/>
      <c r="H57" s="265"/>
      <c r="I57" s="265"/>
      <c r="J57" s="270"/>
      <c r="K57" s="206"/>
      <c r="L57" s="206"/>
      <c r="M57" s="206"/>
      <c r="N57" s="206"/>
      <c r="O57" s="206"/>
      <c r="P57" s="206"/>
      <c r="Q57" s="206"/>
      <c r="R57" s="206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</row>
    <row r="58" spans="1:101" s="31" customFormat="1" ht="15" customHeight="1">
      <c r="A58" s="37"/>
      <c r="B58" s="56" t="s">
        <v>24</v>
      </c>
      <c r="C58" s="56"/>
      <c r="D58" s="56"/>
      <c r="E58" s="56"/>
      <c r="F58" s="56"/>
      <c r="G58" s="56"/>
      <c r="H58" s="56"/>
      <c r="I58" s="56"/>
      <c r="J58" s="56"/>
      <c r="K58" s="206"/>
      <c r="L58" s="206"/>
      <c r="M58" s="206"/>
      <c r="N58" s="206"/>
      <c r="O58" s="206"/>
      <c r="P58" s="206"/>
      <c r="Q58" s="206"/>
      <c r="R58" s="206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</row>
    <row r="59" spans="1:101" s="31" customFormat="1" ht="15" customHeight="1">
      <c r="A59" s="37"/>
      <c r="B59" s="56" t="s">
        <v>25</v>
      </c>
      <c r="C59" s="56"/>
      <c r="D59" s="56"/>
      <c r="E59" s="56"/>
      <c r="F59" s="56"/>
      <c r="G59" s="56"/>
      <c r="H59" s="56"/>
      <c r="I59" s="56"/>
      <c r="J59" s="56"/>
      <c r="K59" s="206"/>
      <c r="L59" s="206"/>
      <c r="M59" s="206"/>
      <c r="N59" s="206"/>
      <c r="O59" s="206"/>
      <c r="P59" s="206"/>
      <c r="Q59" s="206"/>
      <c r="R59" s="206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</row>
    <row r="60" spans="1:101" s="31" customFormat="1" ht="15" customHeight="1">
      <c r="A60" s="37"/>
      <c r="B60" s="77" t="s">
        <v>31</v>
      </c>
      <c r="C60" s="77"/>
      <c r="D60" s="77"/>
      <c r="E60" s="77"/>
      <c r="F60" s="77"/>
      <c r="G60" s="77"/>
      <c r="H60" s="77"/>
      <c r="I60" s="77"/>
      <c r="J60" s="77"/>
      <c r="K60" s="206"/>
      <c r="L60" s="206"/>
      <c r="M60" s="206"/>
      <c r="N60" s="206"/>
      <c r="O60" s="206"/>
      <c r="P60" s="206"/>
      <c r="Q60" s="206"/>
      <c r="R60" s="206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</row>
    <row r="61" spans="1:101" s="31" customFormat="1" ht="15" customHeight="1">
      <c r="A61" s="37"/>
      <c r="B61" s="42"/>
      <c r="C61" s="42"/>
      <c r="D61" s="42"/>
      <c r="E61" s="42"/>
      <c r="F61" s="42"/>
      <c r="G61" s="42"/>
      <c r="H61" s="42"/>
      <c r="I61" s="42"/>
      <c r="J61" s="42"/>
      <c r="K61" s="206"/>
      <c r="L61" s="206"/>
      <c r="M61" s="206"/>
      <c r="N61" s="206"/>
      <c r="O61" s="206"/>
      <c r="P61" s="206"/>
      <c r="Q61" s="206"/>
      <c r="R61" s="206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</row>
    <row r="62" spans="1:101" s="31" customFormat="1" ht="15" customHeight="1">
      <c r="A62" s="37"/>
      <c r="B62" s="42"/>
      <c r="C62" s="42"/>
      <c r="D62" s="42"/>
      <c r="E62" s="42"/>
      <c r="F62" s="42"/>
      <c r="G62" s="42"/>
      <c r="H62" s="42"/>
      <c r="I62" s="42"/>
      <c r="J62" s="42"/>
      <c r="K62" s="206"/>
      <c r="L62" s="206"/>
      <c r="M62" s="206"/>
      <c r="N62" s="206"/>
      <c r="O62" s="206"/>
      <c r="P62" s="206"/>
      <c r="Q62" s="206"/>
      <c r="R62" s="206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</row>
    <row r="63" spans="1:101" s="31" customFormat="1" ht="15" customHeight="1">
      <c r="A63" s="37"/>
      <c r="B63" s="42"/>
      <c r="C63" s="42"/>
      <c r="D63" s="42"/>
      <c r="E63" s="42"/>
      <c r="F63" s="42"/>
      <c r="G63" s="42"/>
      <c r="H63" s="42"/>
      <c r="I63" s="42"/>
      <c r="J63" s="42"/>
      <c r="K63" s="206"/>
      <c r="L63" s="206"/>
      <c r="M63" s="206"/>
      <c r="N63" s="206"/>
      <c r="O63" s="206"/>
      <c r="P63" s="206"/>
      <c r="Q63" s="206"/>
      <c r="R63" s="206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</row>
    <row r="64" spans="1:101" s="31" customFormat="1" ht="15" customHeight="1">
      <c r="A64" s="37"/>
      <c r="B64" s="55"/>
      <c r="C64" s="55"/>
      <c r="D64" s="55"/>
      <c r="E64" s="55"/>
      <c r="F64" s="55"/>
      <c r="G64" s="55"/>
      <c r="H64" s="55"/>
      <c r="I64" s="55"/>
      <c r="J64" s="55"/>
      <c r="K64" s="206"/>
      <c r="L64" s="206"/>
      <c r="M64" s="206"/>
      <c r="N64" s="206"/>
      <c r="O64" s="206"/>
      <c r="P64" s="206"/>
      <c r="Q64" s="206"/>
      <c r="R64" s="206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</row>
    <row r="65" spans="1:101" s="31" customFormat="1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206"/>
      <c r="L65" s="206"/>
      <c r="M65" s="206"/>
      <c r="N65" s="206"/>
      <c r="O65" s="206"/>
      <c r="P65" s="206"/>
      <c r="Q65" s="206"/>
      <c r="R65" s="206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</row>
    <row r="66" spans="1:101" s="31" customFormat="1" ht="15">
      <c r="A66" s="37"/>
      <c r="B66" s="346" t="s">
        <v>42</v>
      </c>
      <c r="C66" s="242"/>
      <c r="D66" s="242"/>
      <c r="E66" s="242"/>
      <c r="F66" s="242"/>
      <c r="G66" s="37"/>
      <c r="H66" s="37"/>
      <c r="I66" s="37"/>
      <c r="J66" s="37"/>
      <c r="K66" s="206"/>
      <c r="L66" s="206"/>
      <c r="M66" s="206"/>
      <c r="N66" s="206"/>
      <c r="O66" s="206"/>
      <c r="P66" s="206"/>
      <c r="Q66" s="206"/>
      <c r="R66" s="206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</row>
    <row r="67" spans="1:101" s="31" customFormat="1" ht="15">
      <c r="A67" s="37"/>
      <c r="B67" s="274"/>
      <c r="C67" s="88"/>
      <c r="D67" s="88"/>
      <c r="E67" s="88"/>
      <c r="F67" s="88"/>
      <c r="G67" s="37"/>
      <c r="H67" s="37"/>
      <c r="I67" s="37"/>
      <c r="J67" s="37"/>
      <c r="K67" s="206"/>
      <c r="L67" s="206"/>
      <c r="M67" s="206"/>
      <c r="N67" s="206"/>
      <c r="O67" s="206"/>
      <c r="P67" s="206"/>
      <c r="Q67" s="206"/>
      <c r="R67" s="206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</row>
    <row r="68" spans="1:101" s="31" customFormat="1" ht="15">
      <c r="A68" s="37"/>
      <c r="B68" s="346" t="s">
        <v>43</v>
      </c>
      <c r="C68" s="88"/>
      <c r="D68" s="88"/>
      <c r="E68" s="88"/>
      <c r="F68" s="88"/>
      <c r="G68" s="37"/>
      <c r="H68" s="37"/>
      <c r="I68" s="37"/>
      <c r="J68" s="37"/>
      <c r="K68" s="206"/>
      <c r="L68" s="206"/>
      <c r="M68" s="206"/>
      <c r="N68" s="206"/>
      <c r="O68" s="206"/>
      <c r="P68" s="206"/>
      <c r="Q68" s="206"/>
      <c r="R68" s="206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</row>
    <row r="69" spans="1:101" s="31" customFormat="1" ht="15">
      <c r="A69" s="37"/>
      <c r="B69" s="89"/>
      <c r="C69" s="37"/>
      <c r="D69" s="37"/>
      <c r="E69" s="37"/>
      <c r="F69" s="37"/>
      <c r="G69" s="37"/>
      <c r="H69" s="37"/>
      <c r="I69" s="37"/>
      <c r="J69" s="37"/>
      <c r="K69" s="206"/>
      <c r="L69" s="206"/>
      <c r="M69" s="206"/>
      <c r="N69" s="206"/>
      <c r="O69" s="206"/>
      <c r="P69" s="206"/>
      <c r="Q69" s="206"/>
      <c r="R69" s="206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</row>
    <row r="70" spans="1:101" s="31" customFormat="1" ht="15">
      <c r="A70" s="37"/>
      <c r="B70" s="90" t="s">
        <v>54</v>
      </c>
      <c r="C70" s="37"/>
      <c r="D70" s="37"/>
      <c r="E70" s="37"/>
      <c r="F70" s="37"/>
      <c r="G70" s="37"/>
      <c r="H70" s="37"/>
      <c r="I70" s="37"/>
      <c r="J70" s="37"/>
      <c r="K70" s="206"/>
      <c r="L70" s="206"/>
      <c r="M70" s="206"/>
      <c r="N70" s="206"/>
      <c r="O70" s="206"/>
      <c r="P70" s="206"/>
      <c r="Q70" s="206"/>
      <c r="R70" s="206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</row>
    <row r="71" spans="1:101" s="31" customFormat="1" ht="15">
      <c r="A71" s="37"/>
      <c r="B71" s="90" t="s">
        <v>53</v>
      </c>
      <c r="C71" s="37"/>
      <c r="D71" s="37"/>
      <c r="E71" s="37"/>
      <c r="F71" s="37"/>
      <c r="G71" s="37"/>
      <c r="H71" s="37"/>
      <c r="I71" s="37"/>
      <c r="J71" s="37"/>
      <c r="K71" s="206"/>
      <c r="L71" s="206"/>
      <c r="M71" s="206"/>
      <c r="N71" s="206"/>
      <c r="O71" s="206"/>
      <c r="P71" s="206"/>
      <c r="Q71" s="206"/>
      <c r="R71" s="206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</row>
    <row r="72" spans="1:101" s="31" customFormat="1" ht="15">
      <c r="A72" s="37"/>
      <c r="B72" s="91" t="s">
        <v>122</v>
      </c>
      <c r="C72" s="37"/>
      <c r="D72" s="37"/>
      <c r="E72" s="37"/>
      <c r="F72" s="37"/>
      <c r="G72" s="37"/>
      <c r="H72" s="37"/>
      <c r="I72" s="37"/>
      <c r="J72" s="37"/>
      <c r="K72" s="206"/>
      <c r="L72" s="206"/>
      <c r="M72" s="206"/>
      <c r="N72" s="206"/>
      <c r="O72" s="206"/>
      <c r="P72" s="206"/>
      <c r="Q72" s="206"/>
      <c r="R72" s="206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</row>
    <row r="73" spans="1:101" s="31" customFormat="1" ht="15">
      <c r="A73" s="37"/>
      <c r="B73" s="91" t="s">
        <v>121</v>
      </c>
      <c r="C73" s="37"/>
      <c r="D73" s="37"/>
      <c r="E73" s="37"/>
      <c r="F73" s="37"/>
      <c r="G73" s="37"/>
      <c r="H73" s="37"/>
      <c r="I73" s="37"/>
      <c r="J73" s="37"/>
      <c r="K73" s="206"/>
      <c r="L73" s="206"/>
      <c r="M73" s="206"/>
      <c r="N73" s="206"/>
      <c r="O73" s="206"/>
      <c r="P73" s="206"/>
      <c r="Q73" s="206"/>
      <c r="R73" s="206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</row>
    <row r="74" spans="1:101" s="31" customFormat="1" ht="15">
      <c r="A74" s="37"/>
      <c r="B74" s="91"/>
      <c r="C74" s="37"/>
      <c r="D74" s="37"/>
      <c r="E74" s="37"/>
      <c r="F74" s="37"/>
      <c r="G74" s="37"/>
      <c r="H74" s="37"/>
      <c r="I74" s="37"/>
      <c r="J74" s="37"/>
      <c r="K74" s="206"/>
      <c r="L74" s="206"/>
      <c r="M74" s="206"/>
      <c r="N74" s="206"/>
      <c r="O74" s="206"/>
      <c r="P74" s="206"/>
      <c r="Q74" s="206"/>
      <c r="R74" s="206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</row>
    <row r="75" spans="1:101" s="31" customFormat="1" ht="15">
      <c r="A75" s="37"/>
      <c r="B75" s="91" t="s">
        <v>44</v>
      </c>
      <c r="C75" s="37"/>
      <c r="D75" s="37"/>
      <c r="E75" s="37"/>
      <c r="F75" s="37"/>
      <c r="G75" s="37"/>
      <c r="H75" s="37"/>
      <c r="I75" s="37"/>
      <c r="J75" s="37"/>
      <c r="K75" s="206"/>
      <c r="L75" s="206"/>
      <c r="M75" s="206"/>
      <c r="N75" s="206"/>
      <c r="O75" s="206"/>
      <c r="P75" s="206"/>
      <c r="Q75" s="206"/>
      <c r="R75" s="206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</row>
    <row r="76" spans="1:101" s="31" customFormat="1" ht="15">
      <c r="A76" s="37"/>
      <c r="B76" s="91" t="s">
        <v>65</v>
      </c>
      <c r="C76" s="37"/>
      <c r="D76" s="37"/>
      <c r="E76" s="37"/>
      <c r="F76" s="37"/>
      <c r="G76" s="37"/>
      <c r="H76" s="37"/>
      <c r="I76" s="37"/>
      <c r="J76" s="37"/>
      <c r="K76" s="206"/>
      <c r="L76" s="206"/>
      <c r="M76" s="206"/>
      <c r="N76" s="206"/>
      <c r="O76" s="206"/>
      <c r="P76" s="206"/>
      <c r="Q76" s="206"/>
      <c r="R76" s="206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</row>
    <row r="77" spans="1:101" s="31" customFormat="1" ht="15">
      <c r="A77" s="37"/>
      <c r="B77" s="91" t="s">
        <v>48</v>
      </c>
      <c r="C77" s="37"/>
      <c r="D77" s="37"/>
      <c r="E77" s="37"/>
      <c r="F77" s="37"/>
      <c r="G77" s="37"/>
      <c r="H77" s="37"/>
      <c r="I77" s="37"/>
      <c r="J77" s="37"/>
      <c r="K77" s="206"/>
      <c r="L77" s="206"/>
      <c r="M77" s="206"/>
      <c r="N77" s="206"/>
      <c r="O77" s="206"/>
      <c r="P77" s="206"/>
      <c r="Q77" s="206"/>
      <c r="R77" s="206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</row>
    <row r="78" spans="1:101" s="31" customFormat="1" ht="15">
      <c r="A78" s="37"/>
      <c r="B78" s="91" t="s">
        <v>49</v>
      </c>
      <c r="C78" s="37"/>
      <c r="D78" s="37"/>
      <c r="E78" s="37"/>
      <c r="F78" s="37"/>
      <c r="G78" s="37"/>
      <c r="H78" s="37"/>
      <c r="I78" s="37"/>
      <c r="J78" s="37"/>
      <c r="K78" s="206"/>
      <c r="L78" s="206"/>
      <c r="M78" s="206"/>
      <c r="N78" s="206"/>
      <c r="O78" s="206"/>
      <c r="P78" s="206"/>
      <c r="Q78" s="206"/>
      <c r="R78" s="206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</row>
    <row r="79" spans="1:101" s="31" customFormat="1" ht="15">
      <c r="A79" s="37"/>
      <c r="B79" s="91" t="s">
        <v>50</v>
      </c>
      <c r="C79" s="37"/>
      <c r="D79" s="37"/>
      <c r="E79" s="37"/>
      <c r="F79" s="37"/>
      <c r="G79" s="37"/>
      <c r="H79" s="37"/>
      <c r="I79" s="37"/>
      <c r="J79" s="37"/>
      <c r="K79" s="206"/>
      <c r="L79" s="206"/>
      <c r="M79" s="206"/>
      <c r="N79" s="206"/>
      <c r="O79" s="206"/>
      <c r="P79" s="206"/>
      <c r="Q79" s="206"/>
      <c r="R79" s="206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</row>
    <row r="80" spans="1:101" s="31" customFormat="1" ht="15">
      <c r="A80" s="37"/>
      <c r="B80" s="91" t="s">
        <v>51</v>
      </c>
      <c r="C80" s="37"/>
      <c r="D80" s="37"/>
      <c r="E80" s="37"/>
      <c r="F80" s="37"/>
      <c r="G80" s="37"/>
      <c r="H80" s="37"/>
      <c r="I80" s="37"/>
      <c r="J80" s="37"/>
      <c r="K80" s="206"/>
      <c r="L80" s="206"/>
      <c r="M80" s="206"/>
      <c r="N80" s="206"/>
      <c r="O80" s="206"/>
      <c r="P80" s="206"/>
      <c r="Q80" s="206"/>
      <c r="R80" s="206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</row>
    <row r="81" spans="1:101" s="31" customFormat="1" ht="15">
      <c r="A81" s="37"/>
      <c r="B81" s="92"/>
      <c r="C81" s="37"/>
      <c r="D81" s="37"/>
      <c r="E81" s="37"/>
      <c r="F81" s="37"/>
      <c r="G81" s="37"/>
      <c r="H81" s="37"/>
      <c r="I81" s="37"/>
      <c r="J81" s="37"/>
      <c r="K81" s="206"/>
      <c r="L81" s="206"/>
      <c r="M81" s="206"/>
      <c r="N81" s="206"/>
      <c r="O81" s="206"/>
      <c r="P81" s="206"/>
      <c r="Q81" s="206"/>
      <c r="R81" s="206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</row>
    <row r="82" spans="1:101" s="31" customFormat="1" ht="15">
      <c r="A82" s="37"/>
      <c r="B82" s="91" t="s">
        <v>45</v>
      </c>
      <c r="C82" s="37"/>
      <c r="D82" s="37"/>
      <c r="E82" s="37"/>
      <c r="F82" s="37"/>
      <c r="G82" s="37"/>
      <c r="H82" s="37"/>
      <c r="I82" s="37"/>
      <c r="J82" s="37"/>
      <c r="K82" s="206"/>
      <c r="L82" s="206"/>
      <c r="M82" s="206"/>
      <c r="N82" s="206"/>
      <c r="O82" s="206"/>
      <c r="P82" s="206"/>
      <c r="Q82" s="206"/>
      <c r="R82" s="206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</row>
    <row r="83" spans="1:101" s="31" customFormat="1" ht="15">
      <c r="A83" s="37"/>
      <c r="B83" s="92"/>
      <c r="C83" s="37"/>
      <c r="D83" s="37"/>
      <c r="E83" s="37"/>
      <c r="F83" s="37"/>
      <c r="G83" s="37"/>
      <c r="H83" s="37"/>
      <c r="I83" s="37"/>
      <c r="J83" s="37"/>
      <c r="K83" s="206"/>
      <c r="L83" s="206"/>
      <c r="M83" s="206"/>
      <c r="N83" s="206"/>
      <c r="O83" s="206"/>
      <c r="P83" s="206"/>
      <c r="Q83" s="206"/>
      <c r="R83" s="206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</row>
    <row r="84" spans="1:101" s="31" customFormat="1" ht="15">
      <c r="A84" s="37"/>
      <c r="B84" s="34" t="s">
        <v>56</v>
      </c>
      <c r="C84" s="37"/>
      <c r="D84" s="37"/>
      <c r="E84" s="37"/>
      <c r="F84" s="37"/>
      <c r="G84" s="37"/>
      <c r="H84" s="37"/>
      <c r="I84" s="37"/>
      <c r="J84" s="37"/>
      <c r="K84" s="206"/>
      <c r="L84" s="206"/>
      <c r="M84" s="206"/>
      <c r="N84" s="206"/>
      <c r="O84" s="206"/>
      <c r="P84" s="206"/>
      <c r="Q84" s="206"/>
      <c r="R84" s="206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</row>
    <row r="85" spans="1:101" s="31" customFormat="1" ht="15">
      <c r="A85" s="37"/>
      <c r="B85" s="34" t="s">
        <v>55</v>
      </c>
      <c r="C85" s="37"/>
      <c r="D85" s="37"/>
      <c r="E85" s="37"/>
      <c r="F85" s="37"/>
      <c r="G85" s="37"/>
      <c r="H85" s="37"/>
      <c r="I85" s="37"/>
      <c r="J85" s="37"/>
      <c r="K85" s="206"/>
      <c r="L85" s="206"/>
      <c r="M85" s="206"/>
      <c r="N85" s="206"/>
      <c r="O85" s="206"/>
      <c r="P85" s="206"/>
      <c r="Q85" s="206"/>
      <c r="R85" s="206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</row>
    <row r="86" spans="1:101" s="31" customFormat="1" ht="15">
      <c r="A86" s="37"/>
      <c r="B86" s="35"/>
      <c r="C86" s="37"/>
      <c r="D86" s="37"/>
      <c r="E86" s="37"/>
      <c r="F86" s="37"/>
      <c r="G86" s="37"/>
      <c r="H86" s="37"/>
      <c r="I86" s="37"/>
      <c r="J86" s="37"/>
      <c r="K86" s="206"/>
      <c r="L86" s="206"/>
      <c r="M86" s="206"/>
      <c r="N86" s="206"/>
      <c r="O86" s="206"/>
      <c r="P86" s="206"/>
      <c r="Q86" s="206"/>
      <c r="R86" s="206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</row>
    <row r="87" spans="1:101" s="31" customFormat="1" ht="15">
      <c r="A87" s="37"/>
      <c r="B87" s="346" t="s">
        <v>46</v>
      </c>
      <c r="C87" s="88"/>
      <c r="D87" s="88"/>
      <c r="E87" s="88"/>
      <c r="F87" s="37"/>
      <c r="G87" s="37"/>
      <c r="H87" s="37"/>
      <c r="I87" s="37"/>
      <c r="J87" s="37"/>
      <c r="K87" s="206"/>
      <c r="L87" s="206"/>
      <c r="M87" s="206"/>
      <c r="N87" s="206"/>
      <c r="O87" s="206"/>
      <c r="P87" s="206"/>
      <c r="Q87" s="206"/>
      <c r="R87" s="206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</row>
    <row r="88" spans="1:101" s="31" customFormat="1" ht="15">
      <c r="A88" s="37"/>
      <c r="B88" s="89"/>
      <c r="C88" s="37"/>
      <c r="D88" s="37"/>
      <c r="E88" s="37"/>
      <c r="F88" s="37"/>
      <c r="G88" s="37"/>
      <c r="H88" s="37"/>
      <c r="I88" s="37"/>
      <c r="J88" s="37"/>
      <c r="K88" s="206"/>
      <c r="L88" s="206"/>
      <c r="M88" s="206"/>
      <c r="N88" s="206"/>
      <c r="O88" s="206"/>
      <c r="P88" s="206"/>
      <c r="Q88" s="206"/>
      <c r="R88" s="206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</row>
    <row r="89" spans="1:101" s="31" customFormat="1" ht="15">
      <c r="A89" s="37"/>
      <c r="B89" s="91" t="s">
        <v>134</v>
      </c>
      <c r="C89" s="37"/>
      <c r="D89" s="37"/>
      <c r="E89" s="37"/>
      <c r="F89" s="37"/>
      <c r="G89" s="37"/>
      <c r="H89" s="37"/>
      <c r="I89" s="37"/>
      <c r="J89" s="37"/>
      <c r="K89" s="206"/>
      <c r="L89" s="206"/>
      <c r="M89" s="206"/>
      <c r="N89" s="206"/>
      <c r="O89" s="206"/>
      <c r="P89" s="206"/>
      <c r="Q89" s="206"/>
      <c r="R89" s="206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</row>
    <row r="90" spans="1:101" s="31" customFormat="1" ht="15">
      <c r="A90" s="37"/>
      <c r="B90" s="91" t="s">
        <v>231</v>
      </c>
      <c r="C90" s="37"/>
      <c r="D90" s="37"/>
      <c r="E90" s="37"/>
      <c r="F90" s="37"/>
      <c r="G90" s="37"/>
      <c r="H90" s="37"/>
      <c r="I90" s="37"/>
      <c r="J90" s="37"/>
      <c r="K90" s="206"/>
      <c r="L90" s="206"/>
      <c r="M90" s="206"/>
      <c r="N90" s="206"/>
      <c r="O90" s="206"/>
      <c r="P90" s="206"/>
      <c r="Q90" s="206"/>
      <c r="R90" s="206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</row>
    <row r="91" spans="1:101" s="31" customFormat="1" ht="15">
      <c r="A91" s="37"/>
      <c r="B91" s="91"/>
      <c r="C91" s="37"/>
      <c r="D91" s="37"/>
      <c r="E91" s="37"/>
      <c r="F91" s="37"/>
      <c r="G91" s="37"/>
      <c r="H91" s="37"/>
      <c r="I91" s="37"/>
      <c r="J91" s="37"/>
      <c r="K91" s="206"/>
      <c r="L91" s="206"/>
      <c r="M91" s="206"/>
      <c r="N91" s="206"/>
      <c r="O91" s="206"/>
      <c r="P91" s="206"/>
      <c r="Q91" s="206"/>
      <c r="R91" s="206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</row>
    <row r="92" spans="1:101" s="31" customFormat="1" ht="15">
      <c r="A92" s="37"/>
      <c r="B92" s="346" t="s">
        <v>228</v>
      </c>
      <c r="C92" s="88"/>
      <c r="D92" s="88"/>
      <c r="E92" s="88"/>
      <c r="F92" s="37"/>
      <c r="G92" s="37"/>
      <c r="H92" s="37"/>
      <c r="I92" s="37"/>
      <c r="J92" s="37"/>
      <c r="K92" s="206"/>
      <c r="L92" s="206"/>
      <c r="M92" s="206"/>
      <c r="N92" s="206"/>
      <c r="O92" s="206"/>
      <c r="P92" s="206"/>
      <c r="Q92" s="206"/>
      <c r="R92" s="206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</row>
    <row r="93" spans="1:77" ht="15" customHeight="1">
      <c r="A93" s="37"/>
      <c r="B93" s="91" t="s">
        <v>229</v>
      </c>
      <c r="C93" s="37"/>
      <c r="D93" s="37"/>
      <c r="E93" s="37"/>
      <c r="F93" s="37"/>
      <c r="G93" s="37"/>
      <c r="H93" s="37"/>
      <c r="I93" s="37"/>
      <c r="J93" s="37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1:77" ht="15" customHeight="1">
      <c r="A94" s="37"/>
      <c r="B94" s="91" t="s">
        <v>230</v>
      </c>
      <c r="C94" s="37"/>
      <c r="D94" s="37"/>
      <c r="E94" s="37"/>
      <c r="F94" s="37"/>
      <c r="G94" s="37"/>
      <c r="H94" s="37"/>
      <c r="I94" s="37"/>
      <c r="J94" s="37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  <row r="95" spans="1:101" s="31" customFormat="1" ht="15">
      <c r="A95" s="37"/>
      <c r="B95" s="91"/>
      <c r="C95" s="37"/>
      <c r="D95" s="37"/>
      <c r="E95" s="37"/>
      <c r="F95" s="37"/>
      <c r="G95" s="37"/>
      <c r="H95" s="37"/>
      <c r="I95" s="37"/>
      <c r="J95" s="37"/>
      <c r="K95" s="206"/>
      <c r="L95" s="206"/>
      <c r="M95" s="206"/>
      <c r="N95" s="206"/>
      <c r="O95" s="206"/>
      <c r="P95" s="206"/>
      <c r="Q95" s="206"/>
      <c r="R95" s="206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</row>
    <row r="96" spans="1:101" s="31" customFormat="1" ht="15">
      <c r="A96" s="37"/>
      <c r="B96" s="91" t="s">
        <v>57</v>
      </c>
      <c r="C96" s="37"/>
      <c r="D96" s="37"/>
      <c r="E96" s="37"/>
      <c r="F96" s="37"/>
      <c r="G96" s="37"/>
      <c r="H96" s="37"/>
      <c r="I96" s="37"/>
      <c r="J96" s="37"/>
      <c r="K96" s="206"/>
      <c r="L96" s="206"/>
      <c r="M96" s="206"/>
      <c r="N96" s="206"/>
      <c r="O96" s="206"/>
      <c r="P96" s="206"/>
      <c r="Q96" s="206"/>
      <c r="R96" s="206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</row>
    <row r="97" spans="1:101" s="31" customFormat="1" ht="15">
      <c r="A97" s="37"/>
      <c r="B97" s="91" t="s">
        <v>58</v>
      </c>
      <c r="C97" s="37"/>
      <c r="D97" s="37"/>
      <c r="E97" s="37"/>
      <c r="F97" s="37"/>
      <c r="G97" s="37"/>
      <c r="H97" s="37"/>
      <c r="I97" s="37"/>
      <c r="J97" s="37"/>
      <c r="K97" s="206"/>
      <c r="L97" s="206"/>
      <c r="M97" s="206"/>
      <c r="N97" s="206"/>
      <c r="O97" s="206"/>
      <c r="P97" s="206"/>
      <c r="Q97" s="206"/>
      <c r="R97" s="206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</row>
    <row r="98" spans="1:101" s="31" customFormat="1" ht="15">
      <c r="A98" s="37"/>
      <c r="B98" s="91" t="s">
        <v>59</v>
      </c>
      <c r="C98" s="91"/>
      <c r="D98" s="37"/>
      <c r="E98" s="37"/>
      <c r="F98" s="37"/>
      <c r="G98" s="37"/>
      <c r="H98" s="37"/>
      <c r="I98" s="37"/>
      <c r="J98" s="37"/>
      <c r="K98" s="206"/>
      <c r="L98" s="206"/>
      <c r="M98" s="206"/>
      <c r="N98" s="206"/>
      <c r="O98" s="206"/>
      <c r="P98" s="206"/>
      <c r="Q98" s="206"/>
      <c r="R98" s="206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</row>
    <row r="99" spans="1:101" s="31" customFormat="1" ht="15">
      <c r="A99" s="37"/>
      <c r="B99" s="37"/>
      <c r="C99" s="91"/>
      <c r="D99" s="37"/>
      <c r="E99" s="37"/>
      <c r="F99" s="37"/>
      <c r="G99" s="37"/>
      <c r="H99" s="37"/>
      <c r="I99" s="37"/>
      <c r="J99" s="37"/>
      <c r="K99" s="206"/>
      <c r="L99" s="206"/>
      <c r="M99" s="206"/>
      <c r="N99" s="206"/>
      <c r="O99" s="206"/>
      <c r="P99" s="206"/>
      <c r="Q99" s="206"/>
      <c r="R99" s="206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</row>
    <row r="100" spans="1:101" s="31" customFormat="1" ht="15">
      <c r="A100" s="37"/>
      <c r="B100" s="91" t="s">
        <v>125</v>
      </c>
      <c r="C100" s="37"/>
      <c r="D100" s="37"/>
      <c r="E100" s="37"/>
      <c r="F100" s="37"/>
      <c r="G100" s="37"/>
      <c r="H100" s="37"/>
      <c r="I100" s="37"/>
      <c r="J100" s="37"/>
      <c r="K100" s="206"/>
      <c r="L100" s="206"/>
      <c r="M100" s="206"/>
      <c r="N100" s="206"/>
      <c r="O100" s="206"/>
      <c r="P100" s="206"/>
      <c r="Q100" s="206"/>
      <c r="R100" s="206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</row>
    <row r="101" spans="1:101" s="31" customFormat="1" ht="15">
      <c r="A101" s="37"/>
      <c r="B101" s="91" t="s">
        <v>124</v>
      </c>
      <c r="C101" s="37"/>
      <c r="D101" s="37"/>
      <c r="E101" s="37"/>
      <c r="F101" s="37"/>
      <c r="G101" s="37"/>
      <c r="H101" s="37"/>
      <c r="I101" s="37"/>
      <c r="J101" s="37"/>
      <c r="K101" s="206"/>
      <c r="L101" s="206"/>
      <c r="M101" s="206"/>
      <c r="N101" s="206"/>
      <c r="O101" s="206"/>
      <c r="P101" s="206"/>
      <c r="Q101" s="206"/>
      <c r="R101" s="206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</row>
    <row r="102" spans="1:101" s="31" customFormat="1" ht="15">
      <c r="A102" s="37"/>
      <c r="B102" s="91" t="s">
        <v>123</v>
      </c>
      <c r="C102" s="37"/>
      <c r="D102" s="37"/>
      <c r="E102" s="37"/>
      <c r="F102" s="37"/>
      <c r="G102" s="37"/>
      <c r="H102" s="37"/>
      <c r="I102" s="37"/>
      <c r="J102" s="37"/>
      <c r="K102" s="206"/>
      <c r="L102" s="206"/>
      <c r="M102" s="206"/>
      <c r="N102" s="206"/>
      <c r="O102" s="206"/>
      <c r="P102" s="206"/>
      <c r="Q102" s="206"/>
      <c r="R102" s="206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</row>
    <row r="103" spans="1:101" s="31" customFormat="1" ht="15">
      <c r="A103" s="37"/>
      <c r="B103" s="91" t="s">
        <v>19</v>
      </c>
      <c r="C103" s="37"/>
      <c r="D103" s="37"/>
      <c r="E103" s="37"/>
      <c r="F103" s="37"/>
      <c r="G103" s="37"/>
      <c r="H103" s="37"/>
      <c r="I103" s="37"/>
      <c r="J103" s="37"/>
      <c r="K103" s="206"/>
      <c r="L103" s="206"/>
      <c r="M103" s="206"/>
      <c r="N103" s="206"/>
      <c r="O103" s="206"/>
      <c r="P103" s="206"/>
      <c r="Q103" s="206"/>
      <c r="R103" s="206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</row>
    <row r="104" spans="1:101" s="31" customFormat="1" ht="15">
      <c r="A104" s="37"/>
      <c r="B104" s="91" t="s">
        <v>66</v>
      </c>
      <c r="C104" s="37"/>
      <c r="D104" s="37"/>
      <c r="E104" s="37"/>
      <c r="F104" s="37"/>
      <c r="G104" s="37"/>
      <c r="H104" s="37"/>
      <c r="I104" s="37"/>
      <c r="J104" s="37"/>
      <c r="K104" s="206"/>
      <c r="L104" s="206"/>
      <c r="M104" s="206"/>
      <c r="N104" s="206"/>
      <c r="O104" s="206"/>
      <c r="P104" s="206"/>
      <c r="Q104" s="206"/>
      <c r="R104" s="206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</row>
    <row r="105" spans="1:101" s="31" customFormat="1" ht="15">
      <c r="A105" s="37"/>
      <c r="B105" s="93" t="s">
        <v>67</v>
      </c>
      <c r="C105" s="37"/>
      <c r="D105" s="37"/>
      <c r="E105" s="37"/>
      <c r="F105" s="37"/>
      <c r="G105" s="37"/>
      <c r="H105" s="37"/>
      <c r="I105" s="37"/>
      <c r="J105" s="37"/>
      <c r="K105" s="206"/>
      <c r="L105" s="206"/>
      <c r="M105" s="206"/>
      <c r="N105" s="206"/>
      <c r="O105" s="206"/>
      <c r="P105" s="206"/>
      <c r="Q105" s="206"/>
      <c r="R105" s="206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7"/>
      <c r="CU105" s="207"/>
      <c r="CV105" s="207"/>
      <c r="CW105" s="207"/>
    </row>
    <row r="106" spans="1:101" s="31" customFormat="1" ht="15">
      <c r="A106" s="37"/>
      <c r="B106" s="93" t="s">
        <v>127</v>
      </c>
      <c r="C106" s="37"/>
      <c r="D106" s="37"/>
      <c r="E106" s="37"/>
      <c r="F106" s="37"/>
      <c r="G106" s="37"/>
      <c r="H106" s="37"/>
      <c r="I106" s="37"/>
      <c r="J106" s="37"/>
      <c r="K106" s="206"/>
      <c r="L106" s="206"/>
      <c r="M106" s="206"/>
      <c r="N106" s="206"/>
      <c r="O106" s="206"/>
      <c r="P106" s="206"/>
      <c r="Q106" s="206"/>
      <c r="R106" s="206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</row>
    <row r="107" spans="1:101" s="31" customFormat="1" ht="15">
      <c r="A107" s="37"/>
      <c r="B107" s="91" t="s">
        <v>126</v>
      </c>
      <c r="C107" s="37"/>
      <c r="D107" s="37"/>
      <c r="E107" s="37"/>
      <c r="F107" s="37"/>
      <c r="G107" s="37"/>
      <c r="H107" s="37"/>
      <c r="I107" s="37"/>
      <c r="J107" s="37"/>
      <c r="K107" s="206"/>
      <c r="L107" s="206"/>
      <c r="M107" s="206"/>
      <c r="N107" s="206"/>
      <c r="O107" s="206"/>
      <c r="P107" s="206"/>
      <c r="Q107" s="206"/>
      <c r="R107" s="206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</row>
    <row r="108" spans="1:101" s="31" customFormat="1" ht="15">
      <c r="A108" s="37"/>
      <c r="B108" s="93" t="s">
        <v>129</v>
      </c>
      <c r="C108" s="37"/>
      <c r="D108" s="37"/>
      <c r="E108" s="37"/>
      <c r="F108" s="37"/>
      <c r="G108" s="37"/>
      <c r="H108" s="37"/>
      <c r="I108" s="37"/>
      <c r="J108" s="37"/>
      <c r="K108" s="206"/>
      <c r="L108" s="206"/>
      <c r="M108" s="206"/>
      <c r="N108" s="206"/>
      <c r="O108" s="206"/>
      <c r="P108" s="206"/>
      <c r="Q108" s="206"/>
      <c r="R108" s="206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</row>
    <row r="109" spans="1:101" s="31" customFormat="1" ht="15">
      <c r="A109" s="37"/>
      <c r="B109" s="91" t="s">
        <v>128</v>
      </c>
      <c r="C109" s="37"/>
      <c r="D109" s="37"/>
      <c r="E109" s="37"/>
      <c r="F109" s="37"/>
      <c r="G109" s="37"/>
      <c r="H109" s="37"/>
      <c r="I109" s="37"/>
      <c r="J109" s="37"/>
      <c r="K109" s="206"/>
      <c r="L109" s="206"/>
      <c r="M109" s="206"/>
      <c r="N109" s="206"/>
      <c r="O109" s="206"/>
      <c r="P109" s="206"/>
      <c r="Q109" s="206"/>
      <c r="R109" s="206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</row>
    <row r="110" spans="1:101" s="31" customFormat="1" ht="15">
      <c r="A110" s="37"/>
      <c r="B110" s="92"/>
      <c r="C110" s="37"/>
      <c r="D110" s="37"/>
      <c r="E110" s="37"/>
      <c r="F110" s="37"/>
      <c r="G110" s="37"/>
      <c r="H110" s="37"/>
      <c r="I110" s="37"/>
      <c r="J110" s="37"/>
      <c r="K110" s="206"/>
      <c r="L110" s="206"/>
      <c r="M110" s="206"/>
      <c r="N110" s="206"/>
      <c r="O110" s="206"/>
      <c r="P110" s="206"/>
      <c r="Q110" s="206"/>
      <c r="R110" s="206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</row>
    <row r="111" spans="1:101" s="32" customFormat="1" ht="15">
      <c r="A111" s="69"/>
      <c r="B111" s="346" t="s">
        <v>47</v>
      </c>
      <c r="C111" s="88"/>
      <c r="D111" s="88"/>
      <c r="E111" s="88"/>
      <c r="F111" s="69"/>
      <c r="G111" s="69"/>
      <c r="H111" s="69"/>
      <c r="I111" s="69"/>
      <c r="J111" s="69"/>
      <c r="K111" s="206"/>
      <c r="L111" s="206"/>
      <c r="M111" s="206"/>
      <c r="N111" s="206"/>
      <c r="O111" s="206"/>
      <c r="P111" s="206"/>
      <c r="Q111" s="206"/>
      <c r="R111" s="206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7"/>
      <c r="CL111" s="207"/>
      <c r="CM111" s="207"/>
      <c r="CN111" s="207"/>
      <c r="CO111" s="207"/>
      <c r="CP111" s="207"/>
      <c r="CQ111" s="207"/>
      <c r="CR111" s="207"/>
      <c r="CS111" s="207"/>
      <c r="CT111" s="207"/>
      <c r="CU111" s="207"/>
      <c r="CV111" s="207"/>
      <c r="CW111" s="207"/>
    </row>
    <row r="112" spans="1:101" s="31" customFormat="1" ht="15">
      <c r="A112" s="37"/>
      <c r="B112" s="89"/>
      <c r="C112" s="37"/>
      <c r="D112" s="37"/>
      <c r="E112" s="37"/>
      <c r="F112" s="37"/>
      <c r="G112" s="37"/>
      <c r="H112" s="37"/>
      <c r="I112" s="37"/>
      <c r="J112" s="37"/>
      <c r="K112" s="206"/>
      <c r="L112" s="206"/>
      <c r="M112" s="206"/>
      <c r="N112" s="206"/>
      <c r="O112" s="206"/>
      <c r="P112" s="206"/>
      <c r="Q112" s="206"/>
      <c r="R112" s="206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</row>
    <row r="113" spans="1:101" s="31" customFormat="1" ht="15">
      <c r="A113" s="37"/>
      <c r="B113" s="91" t="s">
        <v>131</v>
      </c>
      <c r="C113" s="37"/>
      <c r="D113" s="37"/>
      <c r="E113" s="37"/>
      <c r="F113" s="37"/>
      <c r="G113" s="37"/>
      <c r="H113" s="37"/>
      <c r="I113" s="37"/>
      <c r="J113" s="37"/>
      <c r="K113" s="206"/>
      <c r="L113" s="206"/>
      <c r="M113" s="206"/>
      <c r="N113" s="206"/>
      <c r="O113" s="206"/>
      <c r="P113" s="206"/>
      <c r="Q113" s="206"/>
      <c r="R113" s="206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</row>
    <row r="114" spans="1:101" s="31" customFormat="1" ht="15">
      <c r="A114" s="37"/>
      <c r="B114" s="91" t="s">
        <v>130</v>
      </c>
      <c r="C114" s="37"/>
      <c r="D114" s="37"/>
      <c r="E114" s="37"/>
      <c r="F114" s="37"/>
      <c r="G114" s="37"/>
      <c r="H114" s="37"/>
      <c r="I114" s="37"/>
      <c r="J114" s="37"/>
      <c r="K114" s="206"/>
      <c r="L114" s="206"/>
      <c r="M114" s="206"/>
      <c r="N114" s="206"/>
      <c r="O114" s="206"/>
      <c r="P114" s="206"/>
      <c r="Q114" s="206"/>
      <c r="R114" s="206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</row>
    <row r="115" spans="1:101" s="31" customFormat="1" ht="15">
      <c r="A115" s="37"/>
      <c r="B115" s="91" t="s">
        <v>133</v>
      </c>
      <c r="C115" s="37"/>
      <c r="D115" s="37"/>
      <c r="E115" s="37"/>
      <c r="F115" s="37"/>
      <c r="G115" s="37"/>
      <c r="H115" s="37"/>
      <c r="I115" s="37"/>
      <c r="J115" s="37"/>
      <c r="K115" s="206"/>
      <c r="L115" s="206"/>
      <c r="M115" s="206"/>
      <c r="N115" s="206"/>
      <c r="O115" s="206"/>
      <c r="P115" s="206"/>
      <c r="Q115" s="206"/>
      <c r="R115" s="206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07"/>
      <c r="CN115" s="207"/>
      <c r="CO115" s="207"/>
      <c r="CP115" s="207"/>
      <c r="CQ115" s="207"/>
      <c r="CR115" s="207"/>
      <c r="CS115" s="207"/>
      <c r="CT115" s="207"/>
      <c r="CU115" s="207"/>
      <c r="CV115" s="207"/>
      <c r="CW115" s="207"/>
    </row>
    <row r="116" spans="1:101" s="31" customFormat="1" ht="15">
      <c r="A116" s="37"/>
      <c r="B116" s="91" t="s">
        <v>132</v>
      </c>
      <c r="C116" s="37"/>
      <c r="D116" s="37"/>
      <c r="E116" s="37"/>
      <c r="F116" s="37"/>
      <c r="G116" s="37"/>
      <c r="H116" s="37"/>
      <c r="I116" s="37"/>
      <c r="J116" s="37"/>
      <c r="K116" s="206"/>
      <c r="L116" s="206"/>
      <c r="M116" s="206"/>
      <c r="N116" s="206"/>
      <c r="O116" s="206"/>
      <c r="P116" s="206"/>
      <c r="Q116" s="206"/>
      <c r="R116" s="206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207"/>
      <c r="CI116" s="207"/>
      <c r="CJ116" s="207"/>
      <c r="CK116" s="207"/>
      <c r="CL116" s="207"/>
      <c r="CM116" s="207"/>
      <c r="CN116" s="207"/>
      <c r="CO116" s="207"/>
      <c r="CP116" s="207"/>
      <c r="CQ116" s="207"/>
      <c r="CR116" s="207"/>
      <c r="CS116" s="207"/>
      <c r="CT116" s="207"/>
      <c r="CU116" s="207"/>
      <c r="CV116" s="207"/>
      <c r="CW116" s="207"/>
    </row>
    <row r="117" spans="2:10" ht="12">
      <c r="B117" s="206"/>
      <c r="C117" s="206"/>
      <c r="D117" s="206"/>
      <c r="E117" s="206"/>
      <c r="F117" s="206"/>
      <c r="G117" s="206"/>
      <c r="H117" s="206"/>
      <c r="I117" s="206"/>
      <c r="J117" s="206"/>
    </row>
    <row r="118" spans="2:10" ht="12">
      <c r="B118" s="206"/>
      <c r="C118" s="206"/>
      <c r="D118" s="206"/>
      <c r="E118" s="206"/>
      <c r="F118" s="206"/>
      <c r="G118" s="206"/>
      <c r="H118" s="206"/>
      <c r="I118" s="206"/>
      <c r="J118" s="206"/>
    </row>
    <row r="119" spans="2:10" ht="12">
      <c r="B119" s="206"/>
      <c r="C119" s="206"/>
      <c r="D119" s="206"/>
      <c r="E119" s="206"/>
      <c r="F119" s="206"/>
      <c r="G119" s="206"/>
      <c r="H119" s="206"/>
      <c r="I119" s="206"/>
      <c r="J119" s="206"/>
    </row>
    <row r="120" spans="2:10" ht="12">
      <c r="B120" s="206"/>
      <c r="C120" s="206"/>
      <c r="D120" s="206"/>
      <c r="E120" s="206"/>
      <c r="F120" s="206"/>
      <c r="G120" s="206"/>
      <c r="H120" s="206"/>
      <c r="I120" s="206"/>
      <c r="J120" s="206"/>
    </row>
    <row r="121" spans="2:10" ht="12">
      <c r="B121" s="206"/>
      <c r="C121" s="206"/>
      <c r="D121" s="206"/>
      <c r="E121" s="206"/>
      <c r="F121" s="206"/>
      <c r="G121" s="206"/>
      <c r="H121" s="206"/>
      <c r="I121" s="206"/>
      <c r="J121" s="206"/>
    </row>
    <row r="122" spans="2:10" ht="12">
      <c r="B122" s="206"/>
      <c r="C122" s="206"/>
      <c r="D122" s="206"/>
      <c r="E122" s="206"/>
      <c r="F122" s="206"/>
      <c r="G122" s="206"/>
      <c r="H122" s="206"/>
      <c r="I122" s="206"/>
      <c r="J122" s="206"/>
    </row>
    <row r="123" spans="2:10" ht="12">
      <c r="B123" s="206"/>
      <c r="C123" s="206"/>
      <c r="D123" s="206"/>
      <c r="E123" s="206"/>
      <c r="F123" s="206"/>
      <c r="G123" s="206"/>
      <c r="H123" s="206"/>
      <c r="I123" s="206"/>
      <c r="J123" s="206"/>
    </row>
    <row r="124" spans="2:10" ht="12">
      <c r="B124" s="206"/>
      <c r="C124" s="206"/>
      <c r="D124" s="206"/>
      <c r="E124" s="206"/>
      <c r="F124" s="206"/>
      <c r="G124" s="206"/>
      <c r="H124" s="206"/>
      <c r="I124" s="206"/>
      <c r="J124" s="206"/>
    </row>
    <row r="125" spans="2:10" ht="12">
      <c r="B125" s="206"/>
      <c r="C125" s="206"/>
      <c r="D125" s="206"/>
      <c r="E125" s="206"/>
      <c r="F125" s="206"/>
      <c r="G125" s="206"/>
      <c r="H125" s="206"/>
      <c r="I125" s="206"/>
      <c r="J125" s="206"/>
    </row>
    <row r="126" spans="2:10" ht="12">
      <c r="B126" s="206"/>
      <c r="C126" s="206"/>
      <c r="D126" s="206"/>
      <c r="E126" s="206"/>
      <c r="F126" s="206"/>
      <c r="G126" s="206"/>
      <c r="H126" s="206"/>
      <c r="I126" s="206"/>
      <c r="J126" s="206"/>
    </row>
    <row r="127" spans="2:10" ht="12">
      <c r="B127" s="206"/>
      <c r="C127" s="206"/>
      <c r="D127" s="206"/>
      <c r="E127" s="206"/>
      <c r="F127" s="206"/>
      <c r="G127" s="206"/>
      <c r="H127" s="206"/>
      <c r="I127" s="206"/>
      <c r="J127" s="206"/>
    </row>
    <row r="128" spans="2:10" ht="12">
      <c r="B128" s="206"/>
      <c r="C128" s="206"/>
      <c r="D128" s="206"/>
      <c r="E128" s="206"/>
      <c r="F128" s="206"/>
      <c r="G128" s="206"/>
      <c r="H128" s="206"/>
      <c r="I128" s="206"/>
      <c r="J128" s="206"/>
    </row>
    <row r="129" spans="2:10" ht="12">
      <c r="B129" s="206"/>
      <c r="C129" s="206"/>
      <c r="D129" s="206"/>
      <c r="E129" s="206"/>
      <c r="F129" s="206"/>
      <c r="G129" s="206"/>
      <c r="H129" s="206"/>
      <c r="I129" s="206"/>
      <c r="J129" s="206"/>
    </row>
    <row r="130" spans="2:10" ht="12">
      <c r="B130" s="206"/>
      <c r="C130" s="206"/>
      <c r="D130" s="206"/>
      <c r="E130" s="206"/>
      <c r="F130" s="206"/>
      <c r="G130" s="206"/>
      <c r="H130" s="206"/>
      <c r="I130" s="206"/>
      <c r="J130" s="206"/>
    </row>
    <row r="131" spans="2:10" ht="12">
      <c r="B131" s="206"/>
      <c r="C131" s="206"/>
      <c r="D131" s="206"/>
      <c r="E131" s="206"/>
      <c r="F131" s="206"/>
      <c r="G131" s="206"/>
      <c r="H131" s="206"/>
      <c r="I131" s="206"/>
      <c r="J131" s="206"/>
    </row>
    <row r="132" spans="2:10" ht="12">
      <c r="B132" s="206"/>
      <c r="C132" s="206"/>
      <c r="D132" s="206"/>
      <c r="E132" s="206"/>
      <c r="F132" s="206"/>
      <c r="G132" s="206"/>
      <c r="H132" s="206"/>
      <c r="I132" s="206"/>
      <c r="J132" s="206"/>
    </row>
    <row r="133" spans="2:10" ht="12">
      <c r="B133" s="206"/>
      <c r="C133" s="206"/>
      <c r="D133" s="206"/>
      <c r="E133" s="206"/>
      <c r="F133" s="206"/>
      <c r="G133" s="206"/>
      <c r="H133" s="206"/>
      <c r="I133" s="206"/>
      <c r="J133" s="206"/>
    </row>
    <row r="134" spans="2:10" ht="12">
      <c r="B134" s="206"/>
      <c r="C134" s="206"/>
      <c r="D134" s="206"/>
      <c r="E134" s="206"/>
      <c r="F134" s="206"/>
      <c r="G134" s="206"/>
      <c r="H134" s="206"/>
      <c r="I134" s="206"/>
      <c r="J134" s="206"/>
    </row>
    <row r="135" spans="2:10" ht="12">
      <c r="B135" s="206"/>
      <c r="C135" s="206"/>
      <c r="D135" s="206"/>
      <c r="E135" s="206"/>
      <c r="F135" s="206"/>
      <c r="G135" s="206"/>
      <c r="H135" s="206"/>
      <c r="I135" s="206"/>
      <c r="J135" s="206"/>
    </row>
    <row r="136" spans="2:10" ht="12">
      <c r="B136" s="206"/>
      <c r="C136" s="206"/>
      <c r="D136" s="206"/>
      <c r="E136" s="206"/>
      <c r="F136" s="206"/>
      <c r="G136" s="206"/>
      <c r="H136" s="206"/>
      <c r="I136" s="206"/>
      <c r="J136" s="206"/>
    </row>
    <row r="137" spans="2:10" ht="12">
      <c r="B137" s="206"/>
      <c r="C137" s="206"/>
      <c r="D137" s="206"/>
      <c r="E137" s="206"/>
      <c r="F137" s="206"/>
      <c r="G137" s="206"/>
      <c r="H137" s="206"/>
      <c r="I137" s="206"/>
      <c r="J137" s="206"/>
    </row>
    <row r="138" spans="2:10" ht="12">
      <c r="B138" s="206"/>
      <c r="C138" s="206"/>
      <c r="D138" s="206"/>
      <c r="E138" s="206"/>
      <c r="F138" s="206"/>
      <c r="G138" s="206"/>
      <c r="H138" s="206"/>
      <c r="I138" s="206"/>
      <c r="J138" s="206"/>
    </row>
    <row r="139" spans="2:10" ht="12">
      <c r="B139" s="206"/>
      <c r="C139" s="206"/>
      <c r="D139" s="206"/>
      <c r="E139" s="206"/>
      <c r="F139" s="206"/>
      <c r="G139" s="206"/>
      <c r="H139" s="206"/>
      <c r="I139" s="206"/>
      <c r="J139" s="206"/>
    </row>
    <row r="140" spans="2:10" ht="12">
      <c r="B140" s="206"/>
      <c r="C140" s="206"/>
      <c r="D140" s="206"/>
      <c r="E140" s="206"/>
      <c r="F140" s="206"/>
      <c r="G140" s="206"/>
      <c r="H140" s="206"/>
      <c r="I140" s="206"/>
      <c r="J140" s="206"/>
    </row>
    <row r="141" spans="2:10" ht="12">
      <c r="B141" s="206"/>
      <c r="C141" s="206"/>
      <c r="D141" s="206"/>
      <c r="E141" s="206"/>
      <c r="F141" s="206"/>
      <c r="G141" s="206"/>
      <c r="H141" s="206"/>
      <c r="I141" s="206"/>
      <c r="J141" s="206"/>
    </row>
    <row r="142" spans="2:10" ht="12">
      <c r="B142" s="206"/>
      <c r="C142" s="206"/>
      <c r="D142" s="206"/>
      <c r="E142" s="206"/>
      <c r="F142" s="206"/>
      <c r="G142" s="206"/>
      <c r="H142" s="206"/>
      <c r="I142" s="206"/>
      <c r="J142" s="206"/>
    </row>
    <row r="143" spans="2:10" ht="12">
      <c r="B143" s="206"/>
      <c r="C143" s="206"/>
      <c r="D143" s="206"/>
      <c r="E143" s="206"/>
      <c r="F143" s="206"/>
      <c r="G143" s="206"/>
      <c r="H143" s="206"/>
      <c r="I143" s="206"/>
      <c r="J143" s="206"/>
    </row>
    <row r="144" spans="2:10" ht="12">
      <c r="B144" s="206"/>
      <c r="C144" s="206"/>
      <c r="D144" s="206"/>
      <c r="E144" s="206"/>
      <c r="F144" s="206"/>
      <c r="G144" s="206"/>
      <c r="H144" s="206"/>
      <c r="I144" s="206"/>
      <c r="J144" s="206"/>
    </row>
    <row r="145" spans="2:10" ht="12">
      <c r="B145" s="206"/>
      <c r="C145" s="206"/>
      <c r="D145" s="206"/>
      <c r="E145" s="206"/>
      <c r="F145" s="206"/>
      <c r="G145" s="206"/>
      <c r="H145" s="206"/>
      <c r="I145" s="206"/>
      <c r="J145" s="206"/>
    </row>
    <row r="146" spans="2:10" ht="12">
      <c r="B146" s="206"/>
      <c r="C146" s="206"/>
      <c r="D146" s="206"/>
      <c r="E146" s="206"/>
      <c r="F146" s="206"/>
      <c r="G146" s="206"/>
      <c r="H146" s="206"/>
      <c r="I146" s="206"/>
      <c r="J146" s="206"/>
    </row>
    <row r="147" spans="2:10" ht="12">
      <c r="B147" s="206"/>
      <c r="C147" s="206"/>
      <c r="D147" s="206"/>
      <c r="E147" s="206"/>
      <c r="F147" s="206"/>
      <c r="G147" s="206"/>
      <c r="H147" s="206"/>
      <c r="I147" s="206"/>
      <c r="J147" s="206"/>
    </row>
    <row r="148" spans="2:10" ht="12">
      <c r="B148" s="206"/>
      <c r="C148" s="206"/>
      <c r="D148" s="206"/>
      <c r="E148" s="206"/>
      <c r="F148" s="206"/>
      <c r="G148" s="206"/>
      <c r="H148" s="206"/>
      <c r="I148" s="206"/>
      <c r="J148" s="206"/>
    </row>
    <row r="149" spans="2:10" ht="12">
      <c r="B149" s="206"/>
      <c r="C149" s="206"/>
      <c r="D149" s="206"/>
      <c r="E149" s="206"/>
      <c r="F149" s="206"/>
      <c r="G149" s="206"/>
      <c r="H149" s="206"/>
      <c r="I149" s="206"/>
      <c r="J149" s="206"/>
    </row>
    <row r="150" spans="2:10" ht="12">
      <c r="B150" s="206"/>
      <c r="C150" s="206"/>
      <c r="D150" s="206"/>
      <c r="E150" s="206"/>
      <c r="F150" s="206"/>
      <c r="G150" s="206"/>
      <c r="H150" s="206"/>
      <c r="I150" s="206"/>
      <c r="J150" s="206"/>
    </row>
    <row r="151" spans="2:10" ht="12">
      <c r="B151" s="206"/>
      <c r="C151" s="206"/>
      <c r="D151" s="206"/>
      <c r="E151" s="206"/>
      <c r="F151" s="206"/>
      <c r="G151" s="206"/>
      <c r="H151" s="206"/>
      <c r="I151" s="206"/>
      <c r="J151" s="206"/>
    </row>
    <row r="152" spans="2:10" ht="12">
      <c r="B152" s="206"/>
      <c r="C152" s="206"/>
      <c r="D152" s="206"/>
      <c r="E152" s="206"/>
      <c r="F152" s="206"/>
      <c r="G152" s="206"/>
      <c r="H152" s="206"/>
      <c r="I152" s="206"/>
      <c r="J152" s="206"/>
    </row>
    <row r="153" spans="2:10" ht="12">
      <c r="B153" s="206"/>
      <c r="C153" s="206"/>
      <c r="D153" s="206"/>
      <c r="E153" s="206"/>
      <c r="F153" s="206"/>
      <c r="G153" s="206"/>
      <c r="H153" s="206"/>
      <c r="I153" s="206"/>
      <c r="J153" s="206"/>
    </row>
    <row r="154" spans="2:10" ht="12">
      <c r="B154" s="206"/>
      <c r="C154" s="206"/>
      <c r="D154" s="206"/>
      <c r="E154" s="206"/>
      <c r="F154" s="206"/>
      <c r="G154" s="206"/>
      <c r="H154" s="206"/>
      <c r="I154" s="206"/>
      <c r="J154" s="206"/>
    </row>
    <row r="155" spans="2:10" ht="12">
      <c r="B155" s="206"/>
      <c r="C155" s="206"/>
      <c r="D155" s="206"/>
      <c r="E155" s="206"/>
      <c r="F155" s="206"/>
      <c r="G155" s="206"/>
      <c r="H155" s="206"/>
      <c r="I155" s="206"/>
      <c r="J155" s="206"/>
    </row>
    <row r="156" spans="2:10" ht="12">
      <c r="B156" s="206"/>
      <c r="C156" s="206"/>
      <c r="D156" s="206"/>
      <c r="E156" s="206"/>
      <c r="F156" s="206"/>
      <c r="G156" s="206"/>
      <c r="H156" s="206"/>
      <c r="I156" s="206"/>
      <c r="J156" s="206"/>
    </row>
    <row r="157" spans="2:10" ht="12">
      <c r="B157" s="206"/>
      <c r="C157" s="206"/>
      <c r="D157" s="206"/>
      <c r="E157" s="206"/>
      <c r="F157" s="206"/>
      <c r="G157" s="206"/>
      <c r="H157" s="206"/>
      <c r="I157" s="206"/>
      <c r="J157" s="206"/>
    </row>
    <row r="158" spans="2:10" ht="12">
      <c r="B158" s="206"/>
      <c r="C158" s="206"/>
      <c r="D158" s="206"/>
      <c r="E158" s="206"/>
      <c r="F158" s="206"/>
      <c r="G158" s="206"/>
      <c r="H158" s="206"/>
      <c r="I158" s="206"/>
      <c r="J158" s="206"/>
    </row>
    <row r="159" spans="2:10" ht="12">
      <c r="B159" s="206"/>
      <c r="C159" s="206"/>
      <c r="D159" s="206"/>
      <c r="E159" s="206"/>
      <c r="F159" s="206"/>
      <c r="G159" s="206"/>
      <c r="H159" s="206"/>
      <c r="I159" s="206"/>
      <c r="J159" s="206"/>
    </row>
    <row r="160" spans="2:10" ht="12">
      <c r="B160" s="206"/>
      <c r="C160" s="206"/>
      <c r="D160" s="206"/>
      <c r="E160" s="206"/>
      <c r="F160" s="206"/>
      <c r="G160" s="206"/>
      <c r="H160" s="206"/>
      <c r="I160" s="206"/>
      <c r="J160" s="206"/>
    </row>
    <row r="161" spans="2:10" ht="12">
      <c r="B161" s="206"/>
      <c r="C161" s="206"/>
      <c r="D161" s="206"/>
      <c r="E161" s="206"/>
      <c r="F161" s="206"/>
      <c r="G161" s="206"/>
      <c r="H161" s="206"/>
      <c r="I161" s="206"/>
      <c r="J161" s="206"/>
    </row>
    <row r="162" spans="2:10" ht="12">
      <c r="B162" s="206"/>
      <c r="C162" s="206"/>
      <c r="D162" s="206"/>
      <c r="E162" s="206"/>
      <c r="F162" s="206"/>
      <c r="G162" s="206"/>
      <c r="H162" s="206"/>
      <c r="I162" s="206"/>
      <c r="J162" s="206"/>
    </row>
    <row r="163" spans="2:10" ht="12">
      <c r="B163" s="206"/>
      <c r="C163" s="206"/>
      <c r="D163" s="206"/>
      <c r="E163" s="206"/>
      <c r="F163" s="206"/>
      <c r="G163" s="206"/>
      <c r="H163" s="206"/>
      <c r="I163" s="206"/>
      <c r="J163" s="206"/>
    </row>
    <row r="164" spans="2:10" ht="12">
      <c r="B164" s="206"/>
      <c r="C164" s="206"/>
      <c r="D164" s="206"/>
      <c r="E164" s="206"/>
      <c r="F164" s="206"/>
      <c r="G164" s="206"/>
      <c r="H164" s="206"/>
      <c r="I164" s="206"/>
      <c r="J164" s="206"/>
    </row>
    <row r="165" spans="2:10" ht="12">
      <c r="B165" s="206"/>
      <c r="C165" s="206"/>
      <c r="D165" s="206"/>
      <c r="E165" s="206"/>
      <c r="F165" s="206"/>
      <c r="G165" s="206"/>
      <c r="H165" s="206"/>
      <c r="I165" s="206"/>
      <c r="J165" s="206"/>
    </row>
    <row r="166" spans="2:10" ht="12">
      <c r="B166" s="206"/>
      <c r="C166" s="206"/>
      <c r="D166" s="206"/>
      <c r="E166" s="206"/>
      <c r="F166" s="206"/>
      <c r="G166" s="206"/>
      <c r="H166" s="206"/>
      <c r="I166" s="206"/>
      <c r="J166" s="206"/>
    </row>
    <row r="167" spans="2:10" ht="12">
      <c r="B167" s="206"/>
      <c r="C167" s="206"/>
      <c r="D167" s="206"/>
      <c r="E167" s="206"/>
      <c r="F167" s="206"/>
      <c r="G167" s="206"/>
      <c r="H167" s="206"/>
      <c r="I167" s="206"/>
      <c r="J167" s="206"/>
    </row>
    <row r="168" spans="2:10" ht="12">
      <c r="B168" s="206"/>
      <c r="C168" s="206"/>
      <c r="D168" s="206"/>
      <c r="E168" s="206"/>
      <c r="F168" s="206"/>
      <c r="G168" s="206"/>
      <c r="H168" s="206"/>
      <c r="I168" s="206"/>
      <c r="J168" s="206"/>
    </row>
    <row r="169" spans="2:10" ht="12">
      <c r="B169" s="206"/>
      <c r="C169" s="206"/>
      <c r="D169" s="206"/>
      <c r="E169" s="206"/>
      <c r="F169" s="206"/>
      <c r="G169" s="206"/>
      <c r="H169" s="206"/>
      <c r="I169" s="206"/>
      <c r="J169" s="206"/>
    </row>
    <row r="170" spans="2:10" ht="12">
      <c r="B170" s="206"/>
      <c r="C170" s="206"/>
      <c r="D170" s="206"/>
      <c r="E170" s="206"/>
      <c r="F170" s="206"/>
      <c r="G170" s="206"/>
      <c r="H170" s="206"/>
      <c r="I170" s="206"/>
      <c r="J170" s="206"/>
    </row>
    <row r="171" spans="2:10" ht="12">
      <c r="B171" s="206"/>
      <c r="C171" s="206"/>
      <c r="D171" s="206"/>
      <c r="E171" s="206"/>
      <c r="F171" s="206"/>
      <c r="G171" s="206"/>
      <c r="H171" s="206"/>
      <c r="I171" s="206"/>
      <c r="J171" s="206"/>
    </row>
    <row r="172" spans="2:10" ht="12">
      <c r="B172" s="206"/>
      <c r="C172" s="206"/>
      <c r="D172" s="206"/>
      <c r="E172" s="206"/>
      <c r="F172" s="206"/>
      <c r="G172" s="206"/>
      <c r="H172" s="206"/>
      <c r="I172" s="206"/>
      <c r="J172" s="206"/>
    </row>
    <row r="173" spans="2:10" ht="12">
      <c r="B173" s="206"/>
      <c r="C173" s="206"/>
      <c r="D173" s="206"/>
      <c r="E173" s="206"/>
      <c r="F173" s="206"/>
      <c r="G173" s="206"/>
      <c r="H173" s="206"/>
      <c r="I173" s="206"/>
      <c r="J173" s="206"/>
    </row>
    <row r="174" spans="2:10" ht="12">
      <c r="B174" s="206"/>
      <c r="C174" s="206"/>
      <c r="D174" s="206"/>
      <c r="E174" s="206"/>
      <c r="F174" s="206"/>
      <c r="G174" s="206"/>
      <c r="H174" s="206"/>
      <c r="I174" s="206"/>
      <c r="J174" s="206"/>
    </row>
    <row r="175" spans="2:10" ht="12">
      <c r="B175" s="206"/>
      <c r="C175" s="206"/>
      <c r="D175" s="206"/>
      <c r="E175" s="206"/>
      <c r="F175" s="206"/>
      <c r="G175" s="206"/>
      <c r="H175" s="206"/>
      <c r="I175" s="206"/>
      <c r="J175" s="206"/>
    </row>
    <row r="176" spans="2:10" ht="12">
      <c r="B176" s="206"/>
      <c r="C176" s="206"/>
      <c r="D176" s="206"/>
      <c r="E176" s="206"/>
      <c r="F176" s="206"/>
      <c r="G176" s="206"/>
      <c r="H176" s="206"/>
      <c r="I176" s="206"/>
      <c r="J176" s="206"/>
    </row>
    <row r="177" spans="2:10" ht="12">
      <c r="B177" s="206"/>
      <c r="C177" s="206"/>
      <c r="D177" s="206"/>
      <c r="E177" s="206"/>
      <c r="F177" s="206"/>
      <c r="G177" s="206"/>
      <c r="H177" s="206"/>
      <c r="I177" s="206"/>
      <c r="J177" s="206"/>
    </row>
    <row r="178" spans="2:10" ht="12">
      <c r="B178" s="206"/>
      <c r="C178" s="206"/>
      <c r="D178" s="206"/>
      <c r="E178" s="206"/>
      <c r="F178" s="206"/>
      <c r="G178" s="206"/>
      <c r="H178" s="206"/>
      <c r="I178" s="206"/>
      <c r="J178" s="206"/>
    </row>
    <row r="179" spans="2:10" ht="12">
      <c r="B179" s="206"/>
      <c r="C179" s="206"/>
      <c r="D179" s="206"/>
      <c r="E179" s="206"/>
      <c r="F179" s="206"/>
      <c r="G179" s="206"/>
      <c r="H179" s="206"/>
      <c r="I179" s="206"/>
      <c r="J179" s="206"/>
    </row>
    <row r="180" spans="2:10" ht="12">
      <c r="B180" s="206"/>
      <c r="C180" s="206"/>
      <c r="D180" s="206"/>
      <c r="E180" s="206"/>
      <c r="F180" s="206"/>
      <c r="G180" s="206"/>
      <c r="H180" s="206"/>
      <c r="I180" s="206"/>
      <c r="J180" s="206"/>
    </row>
    <row r="181" spans="2:10" ht="12">
      <c r="B181" s="206"/>
      <c r="C181" s="206"/>
      <c r="D181" s="206"/>
      <c r="E181" s="206"/>
      <c r="F181" s="206"/>
      <c r="G181" s="206"/>
      <c r="H181" s="206"/>
      <c r="I181" s="206"/>
      <c r="J181" s="206"/>
    </row>
    <row r="182" spans="2:10" ht="12">
      <c r="B182" s="206"/>
      <c r="C182" s="206"/>
      <c r="D182" s="206"/>
      <c r="E182" s="206"/>
      <c r="F182" s="206"/>
      <c r="G182" s="206"/>
      <c r="H182" s="206"/>
      <c r="I182" s="206"/>
      <c r="J182" s="206"/>
    </row>
    <row r="183" spans="2:10" ht="12">
      <c r="B183" s="206"/>
      <c r="C183" s="206"/>
      <c r="D183" s="206"/>
      <c r="E183" s="206"/>
      <c r="F183" s="206"/>
      <c r="G183" s="206"/>
      <c r="H183" s="206"/>
      <c r="I183" s="206"/>
      <c r="J183" s="206"/>
    </row>
    <row r="184" spans="2:10" ht="12">
      <c r="B184" s="206"/>
      <c r="C184" s="206"/>
      <c r="D184" s="206"/>
      <c r="E184" s="206"/>
      <c r="F184" s="206"/>
      <c r="G184" s="206"/>
      <c r="H184" s="206"/>
      <c r="I184" s="206"/>
      <c r="J184" s="206"/>
    </row>
    <row r="185" spans="2:10" ht="12">
      <c r="B185" s="206"/>
      <c r="C185" s="206"/>
      <c r="D185" s="206"/>
      <c r="E185" s="206"/>
      <c r="F185" s="206"/>
      <c r="G185" s="206"/>
      <c r="H185" s="206"/>
      <c r="I185" s="206"/>
      <c r="J185" s="206"/>
    </row>
    <row r="186" spans="2:10" ht="12">
      <c r="B186" s="206"/>
      <c r="C186" s="206"/>
      <c r="D186" s="206"/>
      <c r="E186" s="206"/>
      <c r="F186" s="206"/>
      <c r="G186" s="206"/>
      <c r="H186" s="206"/>
      <c r="I186" s="206"/>
      <c r="J186" s="206"/>
    </row>
    <row r="187" spans="2:10" ht="12">
      <c r="B187" s="206"/>
      <c r="C187" s="206"/>
      <c r="D187" s="206"/>
      <c r="E187" s="206"/>
      <c r="F187" s="206"/>
      <c r="G187" s="206"/>
      <c r="H187" s="206"/>
      <c r="I187" s="206"/>
      <c r="J187" s="206"/>
    </row>
    <row r="188" spans="2:10" ht="12">
      <c r="B188" s="206"/>
      <c r="C188" s="206"/>
      <c r="D188" s="206"/>
      <c r="E188" s="206"/>
      <c r="F188" s="206"/>
      <c r="G188" s="206"/>
      <c r="H188" s="206"/>
      <c r="I188" s="206"/>
      <c r="J188" s="206"/>
    </row>
    <row r="189" spans="2:10" ht="12">
      <c r="B189" s="206"/>
      <c r="C189" s="206"/>
      <c r="D189" s="206"/>
      <c r="E189" s="206"/>
      <c r="F189" s="206"/>
      <c r="G189" s="206"/>
      <c r="H189" s="206"/>
      <c r="I189" s="206"/>
      <c r="J189" s="206"/>
    </row>
    <row r="190" spans="2:10" ht="12">
      <c r="B190" s="206"/>
      <c r="C190" s="206"/>
      <c r="D190" s="206"/>
      <c r="E190" s="206"/>
      <c r="F190" s="206"/>
      <c r="G190" s="206"/>
      <c r="H190" s="206"/>
      <c r="I190" s="206"/>
      <c r="J190" s="206"/>
    </row>
    <row r="191" spans="2:10" ht="12">
      <c r="B191" s="206"/>
      <c r="C191" s="206"/>
      <c r="D191" s="206"/>
      <c r="E191" s="206"/>
      <c r="F191" s="206"/>
      <c r="G191" s="206"/>
      <c r="H191" s="206"/>
      <c r="I191" s="206"/>
      <c r="J191" s="206"/>
    </row>
    <row r="192" spans="2:10" ht="12">
      <c r="B192" s="206"/>
      <c r="C192" s="206"/>
      <c r="D192" s="206"/>
      <c r="E192" s="206"/>
      <c r="F192" s="206"/>
      <c r="G192" s="206"/>
      <c r="H192" s="206"/>
      <c r="I192" s="206"/>
      <c r="J192" s="206"/>
    </row>
    <row r="193" spans="2:10" ht="12">
      <c r="B193" s="206"/>
      <c r="C193" s="206"/>
      <c r="D193" s="206"/>
      <c r="E193" s="206"/>
      <c r="F193" s="206"/>
      <c r="G193" s="206"/>
      <c r="H193" s="206"/>
      <c r="I193" s="206"/>
      <c r="J193" s="206"/>
    </row>
    <row r="194" spans="2:10" ht="12">
      <c r="B194" s="206"/>
      <c r="C194" s="206"/>
      <c r="D194" s="206"/>
      <c r="E194" s="206"/>
      <c r="F194" s="206"/>
      <c r="G194" s="206"/>
      <c r="H194" s="206"/>
      <c r="I194" s="206"/>
      <c r="J194" s="206"/>
    </row>
    <row r="195" spans="2:10" ht="12">
      <c r="B195" s="206"/>
      <c r="C195" s="206"/>
      <c r="D195" s="206"/>
      <c r="E195" s="206"/>
      <c r="F195" s="206"/>
      <c r="G195" s="206"/>
      <c r="H195" s="206"/>
      <c r="I195" s="206"/>
      <c r="J195" s="206"/>
    </row>
    <row r="196" spans="2:10" ht="12">
      <c r="B196" s="206"/>
      <c r="C196" s="206"/>
      <c r="D196" s="206"/>
      <c r="E196" s="206"/>
      <c r="F196" s="206"/>
      <c r="G196" s="206"/>
      <c r="H196" s="206"/>
      <c r="I196" s="206"/>
      <c r="J196" s="206"/>
    </row>
    <row r="197" spans="2:10" ht="12">
      <c r="B197" s="206"/>
      <c r="C197" s="206"/>
      <c r="D197" s="206"/>
      <c r="E197" s="206"/>
      <c r="F197" s="206"/>
      <c r="G197" s="206"/>
      <c r="H197" s="206"/>
      <c r="I197" s="206"/>
      <c r="J197" s="206"/>
    </row>
    <row r="198" spans="2:10" ht="12">
      <c r="B198" s="206"/>
      <c r="C198" s="206"/>
      <c r="D198" s="206"/>
      <c r="E198" s="206"/>
      <c r="F198" s="206"/>
      <c r="G198" s="206"/>
      <c r="H198" s="206"/>
      <c r="I198" s="206"/>
      <c r="J198" s="206"/>
    </row>
    <row r="199" spans="2:10" ht="12">
      <c r="B199" s="206"/>
      <c r="C199" s="206"/>
      <c r="D199" s="206"/>
      <c r="E199" s="206"/>
      <c r="F199" s="206"/>
      <c r="G199" s="206"/>
      <c r="H199" s="206"/>
      <c r="I199" s="206"/>
      <c r="J199" s="206"/>
    </row>
    <row r="200" spans="2:10" ht="12">
      <c r="B200" s="206"/>
      <c r="C200" s="206"/>
      <c r="D200" s="206"/>
      <c r="E200" s="206"/>
      <c r="F200" s="206"/>
      <c r="G200" s="206"/>
      <c r="H200" s="206"/>
      <c r="I200" s="206"/>
      <c r="J200" s="206"/>
    </row>
    <row r="201" spans="2:10" ht="12">
      <c r="B201" s="206"/>
      <c r="C201" s="206"/>
      <c r="D201" s="206"/>
      <c r="E201" s="206"/>
      <c r="F201" s="206"/>
      <c r="G201" s="206"/>
      <c r="H201" s="206"/>
      <c r="I201" s="206"/>
      <c r="J201" s="206"/>
    </row>
    <row r="202" spans="2:10" ht="12">
      <c r="B202" s="206"/>
      <c r="C202" s="206"/>
      <c r="D202" s="206"/>
      <c r="E202" s="206"/>
      <c r="F202" s="206"/>
      <c r="G202" s="206"/>
      <c r="H202" s="206"/>
      <c r="I202" s="206"/>
      <c r="J202" s="206"/>
    </row>
    <row r="203" spans="2:10" ht="12">
      <c r="B203" s="206"/>
      <c r="C203" s="206"/>
      <c r="D203" s="206"/>
      <c r="E203" s="206"/>
      <c r="F203" s="206"/>
      <c r="G203" s="206"/>
      <c r="H203" s="206"/>
      <c r="I203" s="206"/>
      <c r="J203" s="206"/>
    </row>
    <row r="204" spans="2:10" ht="12">
      <c r="B204" s="206"/>
      <c r="C204" s="206"/>
      <c r="D204" s="206"/>
      <c r="E204" s="206"/>
      <c r="F204" s="206"/>
      <c r="G204" s="206"/>
      <c r="H204" s="206"/>
      <c r="I204" s="206"/>
      <c r="J204" s="206"/>
    </row>
    <row r="205" spans="2:10" ht="12">
      <c r="B205" s="206"/>
      <c r="C205" s="206"/>
      <c r="D205" s="206"/>
      <c r="E205" s="206"/>
      <c r="F205" s="206"/>
      <c r="G205" s="206"/>
      <c r="H205" s="206"/>
      <c r="I205" s="206"/>
      <c r="J205" s="206"/>
    </row>
    <row r="206" spans="2:10" ht="12">
      <c r="B206" s="206"/>
      <c r="C206" s="206"/>
      <c r="D206" s="206"/>
      <c r="E206" s="206"/>
      <c r="F206" s="206"/>
      <c r="G206" s="206"/>
      <c r="H206" s="206"/>
      <c r="I206" s="206"/>
      <c r="J206" s="206"/>
    </row>
    <row r="207" spans="2:10" ht="12">
      <c r="B207" s="206"/>
      <c r="C207" s="206"/>
      <c r="D207" s="206"/>
      <c r="E207" s="206"/>
      <c r="F207" s="206"/>
      <c r="G207" s="206"/>
      <c r="H207" s="206"/>
      <c r="I207" s="206"/>
      <c r="J207" s="206"/>
    </row>
    <row r="208" spans="2:10" ht="12">
      <c r="B208" s="206"/>
      <c r="C208" s="206"/>
      <c r="D208" s="206"/>
      <c r="E208" s="206"/>
      <c r="F208" s="206"/>
      <c r="G208" s="206"/>
      <c r="H208" s="206"/>
      <c r="I208" s="206"/>
      <c r="J208" s="206"/>
    </row>
    <row r="209" spans="2:10" ht="12">
      <c r="B209" s="206"/>
      <c r="C209" s="206"/>
      <c r="D209" s="206"/>
      <c r="E209" s="206"/>
      <c r="F209" s="206"/>
      <c r="G209" s="206"/>
      <c r="H209" s="206"/>
      <c r="I209" s="206"/>
      <c r="J209" s="206"/>
    </row>
    <row r="210" spans="2:10" ht="12">
      <c r="B210" s="206"/>
      <c r="C210" s="206"/>
      <c r="D210" s="206"/>
      <c r="E210" s="206"/>
      <c r="F210" s="206"/>
      <c r="G210" s="206"/>
      <c r="H210" s="206"/>
      <c r="I210" s="206"/>
      <c r="J210" s="206"/>
    </row>
    <row r="211" spans="2:10" ht="12">
      <c r="B211" s="206"/>
      <c r="C211" s="206"/>
      <c r="D211" s="206"/>
      <c r="E211" s="206"/>
      <c r="F211" s="206"/>
      <c r="G211" s="206"/>
      <c r="H211" s="206"/>
      <c r="I211" s="206"/>
      <c r="J211" s="206"/>
    </row>
    <row r="212" spans="2:10" ht="12">
      <c r="B212" s="206"/>
      <c r="C212" s="206"/>
      <c r="D212" s="206"/>
      <c r="E212" s="206"/>
      <c r="F212" s="206"/>
      <c r="G212" s="206"/>
      <c r="H212" s="206"/>
      <c r="I212" s="206"/>
      <c r="J212" s="206"/>
    </row>
    <row r="213" spans="2:10" ht="12">
      <c r="B213" s="206"/>
      <c r="C213" s="206"/>
      <c r="D213" s="206"/>
      <c r="E213" s="206"/>
      <c r="F213" s="206"/>
      <c r="G213" s="206"/>
      <c r="H213" s="206"/>
      <c r="I213" s="206"/>
      <c r="J213" s="206"/>
    </row>
    <row r="214" spans="2:10" ht="12">
      <c r="B214" s="206"/>
      <c r="C214" s="206"/>
      <c r="D214" s="206"/>
      <c r="E214" s="206"/>
      <c r="F214" s="206"/>
      <c r="G214" s="206"/>
      <c r="H214" s="206"/>
      <c r="I214" s="206"/>
      <c r="J214" s="206"/>
    </row>
    <row r="215" spans="2:10" ht="12">
      <c r="B215" s="206"/>
      <c r="C215" s="206"/>
      <c r="D215" s="206"/>
      <c r="E215" s="206"/>
      <c r="F215" s="206"/>
      <c r="G215" s="206"/>
      <c r="H215" s="206"/>
      <c r="I215" s="206"/>
      <c r="J215" s="206"/>
    </row>
    <row r="216" spans="2:10" ht="12">
      <c r="B216" s="206"/>
      <c r="C216" s="206"/>
      <c r="D216" s="206"/>
      <c r="E216" s="206"/>
      <c r="F216" s="206"/>
      <c r="G216" s="206"/>
      <c r="H216" s="206"/>
      <c r="I216" s="206"/>
      <c r="J216" s="206"/>
    </row>
    <row r="217" spans="2:10" ht="12">
      <c r="B217" s="206"/>
      <c r="C217" s="206"/>
      <c r="D217" s="206"/>
      <c r="E217" s="206"/>
      <c r="F217" s="206"/>
      <c r="G217" s="206"/>
      <c r="H217" s="206"/>
      <c r="I217" s="206"/>
      <c r="J217" s="206"/>
    </row>
    <row r="218" spans="2:10" ht="12">
      <c r="B218" s="206"/>
      <c r="C218" s="206"/>
      <c r="D218" s="206"/>
      <c r="E218" s="206"/>
      <c r="F218" s="206"/>
      <c r="G218" s="206"/>
      <c r="H218" s="206"/>
      <c r="I218" s="206"/>
      <c r="J218" s="206"/>
    </row>
    <row r="219" spans="2:10" ht="12">
      <c r="B219" s="206"/>
      <c r="C219" s="206"/>
      <c r="D219" s="206"/>
      <c r="E219" s="206"/>
      <c r="F219" s="206"/>
      <c r="G219" s="206"/>
      <c r="H219" s="206"/>
      <c r="I219" s="206"/>
      <c r="J219" s="206"/>
    </row>
    <row r="220" spans="2:10" ht="12">
      <c r="B220" s="206"/>
      <c r="C220" s="206"/>
      <c r="D220" s="206"/>
      <c r="E220" s="206"/>
      <c r="F220" s="206"/>
      <c r="G220" s="206"/>
      <c r="H220" s="206"/>
      <c r="I220" s="206"/>
      <c r="J220" s="206"/>
    </row>
    <row r="221" spans="2:10" ht="12">
      <c r="B221" s="206"/>
      <c r="C221" s="206"/>
      <c r="D221" s="206"/>
      <c r="E221" s="206"/>
      <c r="F221" s="206"/>
      <c r="G221" s="206"/>
      <c r="H221" s="206"/>
      <c r="I221" s="206"/>
      <c r="J221" s="206"/>
    </row>
    <row r="222" spans="2:10" ht="12">
      <c r="B222" s="206"/>
      <c r="C222" s="206"/>
      <c r="D222" s="206"/>
      <c r="E222" s="206"/>
      <c r="F222" s="206"/>
      <c r="G222" s="206"/>
      <c r="H222" s="206"/>
      <c r="I222" s="206"/>
      <c r="J222" s="206"/>
    </row>
    <row r="223" spans="2:10" ht="12">
      <c r="B223" s="206"/>
      <c r="C223" s="206"/>
      <c r="D223" s="206"/>
      <c r="E223" s="206"/>
      <c r="F223" s="206"/>
      <c r="G223" s="206"/>
      <c r="H223" s="206"/>
      <c r="I223" s="206"/>
      <c r="J223" s="206"/>
    </row>
    <row r="224" spans="2:10" ht="12">
      <c r="B224" s="206"/>
      <c r="C224" s="206"/>
      <c r="D224" s="206"/>
      <c r="E224" s="206"/>
      <c r="F224" s="206"/>
      <c r="G224" s="206"/>
      <c r="H224" s="206"/>
      <c r="I224" s="206"/>
      <c r="J224" s="206"/>
    </row>
    <row r="225" spans="2:10" ht="12">
      <c r="B225" s="206"/>
      <c r="C225" s="206"/>
      <c r="D225" s="206"/>
      <c r="E225" s="206"/>
      <c r="F225" s="206"/>
      <c r="G225" s="206"/>
      <c r="H225" s="206"/>
      <c r="I225" s="206"/>
      <c r="J225" s="206"/>
    </row>
    <row r="226" spans="2:10" ht="12">
      <c r="B226" s="206"/>
      <c r="C226" s="206"/>
      <c r="D226" s="206"/>
      <c r="E226" s="206"/>
      <c r="F226" s="206"/>
      <c r="G226" s="206"/>
      <c r="H226" s="206"/>
      <c r="I226" s="206"/>
      <c r="J226" s="206"/>
    </row>
    <row r="227" spans="2:10" ht="12">
      <c r="B227" s="206"/>
      <c r="C227" s="206"/>
      <c r="D227" s="206"/>
      <c r="E227" s="206"/>
      <c r="F227" s="206"/>
      <c r="G227" s="206"/>
      <c r="H227" s="206"/>
      <c r="I227" s="206"/>
      <c r="J227" s="206"/>
    </row>
    <row r="228" spans="2:10" ht="12">
      <c r="B228" s="206"/>
      <c r="C228" s="206"/>
      <c r="D228" s="206"/>
      <c r="E228" s="206"/>
      <c r="F228" s="206"/>
      <c r="G228" s="206"/>
      <c r="H228" s="206"/>
      <c r="I228" s="206"/>
      <c r="J228" s="206"/>
    </row>
    <row r="229" spans="2:10" ht="12">
      <c r="B229" s="206"/>
      <c r="C229" s="206"/>
      <c r="D229" s="206"/>
      <c r="E229" s="206"/>
      <c r="F229" s="206"/>
      <c r="G229" s="206"/>
      <c r="H229" s="206"/>
      <c r="I229" s="206"/>
      <c r="J229" s="206"/>
    </row>
    <row r="230" spans="2:10" ht="12">
      <c r="B230" s="206"/>
      <c r="C230" s="206"/>
      <c r="D230" s="206"/>
      <c r="E230" s="206"/>
      <c r="F230" s="206"/>
      <c r="G230" s="206"/>
      <c r="H230" s="206"/>
      <c r="I230" s="206"/>
      <c r="J230" s="206"/>
    </row>
    <row r="231" spans="2:10" ht="12">
      <c r="B231" s="206"/>
      <c r="C231" s="206"/>
      <c r="D231" s="206"/>
      <c r="E231" s="206"/>
      <c r="F231" s="206"/>
      <c r="G231" s="206"/>
      <c r="H231" s="206"/>
      <c r="I231" s="206"/>
      <c r="J231" s="206"/>
    </row>
    <row r="232" spans="2:10" ht="12">
      <c r="B232" s="206"/>
      <c r="C232" s="206"/>
      <c r="D232" s="206"/>
      <c r="E232" s="206"/>
      <c r="F232" s="206"/>
      <c r="G232" s="206"/>
      <c r="H232" s="206"/>
      <c r="I232" s="206"/>
      <c r="J232" s="206"/>
    </row>
    <row r="233" spans="2:10" ht="12">
      <c r="B233" s="206"/>
      <c r="C233" s="206"/>
      <c r="D233" s="206"/>
      <c r="E233" s="206"/>
      <c r="F233" s="206"/>
      <c r="G233" s="206"/>
      <c r="H233" s="206"/>
      <c r="I233" s="206"/>
      <c r="J233" s="206"/>
    </row>
    <row r="234" spans="2:10" ht="12">
      <c r="B234" s="206"/>
      <c r="C234" s="206"/>
      <c r="D234" s="206"/>
      <c r="E234" s="206"/>
      <c r="F234" s="206"/>
      <c r="G234" s="206"/>
      <c r="H234" s="206"/>
      <c r="I234" s="206"/>
      <c r="J234" s="206"/>
    </row>
    <row r="235" spans="2:10" ht="12">
      <c r="B235" s="206"/>
      <c r="C235" s="206"/>
      <c r="D235" s="206"/>
      <c r="E235" s="206"/>
      <c r="F235" s="206"/>
      <c r="G235" s="206"/>
      <c r="H235" s="206"/>
      <c r="I235" s="206"/>
      <c r="J235" s="206"/>
    </row>
    <row r="236" spans="2:10" ht="12">
      <c r="B236" s="206"/>
      <c r="C236" s="206"/>
      <c r="D236" s="206"/>
      <c r="E236" s="206"/>
      <c r="F236" s="206"/>
      <c r="G236" s="206"/>
      <c r="H236" s="206"/>
      <c r="I236" s="206"/>
      <c r="J236" s="206"/>
    </row>
    <row r="237" spans="2:10" ht="12">
      <c r="B237" s="206"/>
      <c r="C237" s="206"/>
      <c r="D237" s="206"/>
      <c r="E237" s="206"/>
      <c r="F237" s="206"/>
      <c r="G237" s="206"/>
      <c r="H237" s="206"/>
      <c r="I237" s="206"/>
      <c r="J237" s="206"/>
    </row>
    <row r="238" spans="2:10" ht="12">
      <c r="B238" s="206"/>
      <c r="C238" s="206"/>
      <c r="D238" s="206"/>
      <c r="E238" s="206"/>
      <c r="F238" s="206"/>
      <c r="G238" s="206"/>
      <c r="H238" s="206"/>
      <c r="I238" s="206"/>
      <c r="J238" s="206"/>
    </row>
    <row r="239" spans="2:10" ht="12">
      <c r="B239" s="206"/>
      <c r="C239" s="206"/>
      <c r="D239" s="206"/>
      <c r="E239" s="206"/>
      <c r="F239" s="206"/>
      <c r="G239" s="206"/>
      <c r="H239" s="206"/>
      <c r="I239" s="206"/>
      <c r="J239" s="206"/>
    </row>
    <row r="240" spans="2:10" ht="12">
      <c r="B240" s="206"/>
      <c r="C240" s="206"/>
      <c r="D240" s="206"/>
      <c r="E240" s="206"/>
      <c r="F240" s="206"/>
      <c r="G240" s="206"/>
      <c r="H240" s="206"/>
      <c r="I240" s="206"/>
      <c r="J240" s="206"/>
    </row>
    <row r="241" spans="2:10" ht="12">
      <c r="B241" s="206"/>
      <c r="C241" s="206"/>
      <c r="D241" s="206"/>
      <c r="E241" s="206"/>
      <c r="F241" s="206"/>
      <c r="G241" s="206"/>
      <c r="H241" s="206"/>
      <c r="I241" s="206"/>
      <c r="J241" s="206"/>
    </row>
    <row r="242" spans="2:10" ht="12">
      <c r="B242" s="206"/>
      <c r="C242" s="206"/>
      <c r="D242" s="206"/>
      <c r="E242" s="206"/>
      <c r="F242" s="206"/>
      <c r="G242" s="206"/>
      <c r="H242" s="206"/>
      <c r="I242" s="206"/>
      <c r="J242" s="206"/>
    </row>
    <row r="243" spans="2:10" ht="12">
      <c r="B243" s="206"/>
      <c r="C243" s="206"/>
      <c r="D243" s="206"/>
      <c r="E243" s="206"/>
      <c r="F243" s="206"/>
      <c r="G243" s="206"/>
      <c r="H243" s="206"/>
      <c r="I243" s="206"/>
      <c r="J243" s="206"/>
    </row>
    <row r="244" spans="2:10" ht="12">
      <c r="B244" s="206"/>
      <c r="C244" s="206"/>
      <c r="D244" s="206"/>
      <c r="E244" s="206"/>
      <c r="F244" s="206"/>
      <c r="G244" s="206"/>
      <c r="H244" s="206"/>
      <c r="I244" s="206"/>
      <c r="J244" s="206"/>
    </row>
    <row r="245" spans="2:10" ht="12">
      <c r="B245" s="206"/>
      <c r="C245" s="206"/>
      <c r="D245" s="206"/>
      <c r="E245" s="206"/>
      <c r="F245" s="206"/>
      <c r="G245" s="206"/>
      <c r="H245" s="206"/>
      <c r="I245" s="206"/>
      <c r="J245" s="206"/>
    </row>
    <row r="246" spans="2:10" ht="12">
      <c r="B246" s="206"/>
      <c r="C246" s="206"/>
      <c r="D246" s="206"/>
      <c r="E246" s="206"/>
      <c r="F246" s="206"/>
      <c r="G246" s="206"/>
      <c r="H246" s="206"/>
      <c r="I246" s="206"/>
      <c r="J246" s="206"/>
    </row>
    <row r="247" spans="2:10" ht="12">
      <c r="B247" s="206"/>
      <c r="C247" s="206"/>
      <c r="D247" s="206"/>
      <c r="E247" s="206"/>
      <c r="F247" s="206"/>
      <c r="G247" s="206"/>
      <c r="H247" s="206"/>
      <c r="I247" s="206"/>
      <c r="J247" s="206"/>
    </row>
    <row r="248" spans="2:10" ht="12">
      <c r="B248" s="206"/>
      <c r="C248" s="206"/>
      <c r="D248" s="206"/>
      <c r="E248" s="206"/>
      <c r="F248" s="206"/>
      <c r="G248" s="206"/>
      <c r="H248" s="206"/>
      <c r="I248" s="206"/>
      <c r="J248" s="206"/>
    </row>
    <row r="249" spans="2:10" ht="12">
      <c r="B249" s="206"/>
      <c r="C249" s="206"/>
      <c r="D249" s="206"/>
      <c r="E249" s="206"/>
      <c r="F249" s="206"/>
      <c r="G249" s="206"/>
      <c r="H249" s="206"/>
      <c r="I249" s="206"/>
      <c r="J249" s="206"/>
    </row>
    <row r="250" spans="2:10" ht="12">
      <c r="B250" s="206"/>
      <c r="C250" s="206"/>
      <c r="D250" s="206"/>
      <c r="E250" s="206"/>
      <c r="F250" s="206"/>
      <c r="G250" s="206"/>
      <c r="H250" s="206"/>
      <c r="I250" s="206"/>
      <c r="J250" s="206"/>
    </row>
    <row r="251" spans="2:10" ht="12">
      <c r="B251" s="206"/>
      <c r="C251" s="206"/>
      <c r="D251" s="206"/>
      <c r="E251" s="206"/>
      <c r="F251" s="206"/>
      <c r="G251" s="206"/>
      <c r="H251" s="206"/>
      <c r="I251" s="206"/>
      <c r="J251" s="206"/>
    </row>
    <row r="252" spans="2:10" ht="12">
      <c r="B252" s="206"/>
      <c r="C252" s="206"/>
      <c r="D252" s="206"/>
      <c r="E252" s="206"/>
      <c r="F252" s="206"/>
      <c r="G252" s="206"/>
      <c r="H252" s="206"/>
      <c r="I252" s="206"/>
      <c r="J252" s="206"/>
    </row>
    <row r="253" spans="2:10" ht="12">
      <c r="B253" s="206"/>
      <c r="C253" s="206"/>
      <c r="D253" s="206"/>
      <c r="E253" s="206"/>
      <c r="F253" s="206"/>
      <c r="G253" s="206"/>
      <c r="H253" s="206"/>
      <c r="I253" s="206"/>
      <c r="J253" s="206"/>
    </row>
    <row r="254" spans="2:10" ht="12">
      <c r="B254" s="206"/>
      <c r="C254" s="206"/>
      <c r="D254" s="206"/>
      <c r="E254" s="206"/>
      <c r="F254" s="206"/>
      <c r="G254" s="206"/>
      <c r="H254" s="206"/>
      <c r="I254" s="206"/>
      <c r="J254" s="206"/>
    </row>
    <row r="255" spans="2:10" ht="12">
      <c r="B255" s="206"/>
      <c r="C255" s="206"/>
      <c r="D255" s="206"/>
      <c r="E255" s="206"/>
      <c r="F255" s="206"/>
      <c r="G255" s="206"/>
      <c r="H255" s="206"/>
      <c r="I255" s="206"/>
      <c r="J255" s="206"/>
    </row>
    <row r="256" spans="2:10" ht="12">
      <c r="B256" s="206"/>
      <c r="C256" s="206"/>
      <c r="D256" s="206"/>
      <c r="E256" s="206"/>
      <c r="F256" s="206"/>
      <c r="G256" s="206"/>
      <c r="H256" s="206"/>
      <c r="I256" s="206"/>
      <c r="J256" s="206"/>
    </row>
    <row r="257" spans="2:10" ht="12">
      <c r="B257" s="206"/>
      <c r="C257" s="206"/>
      <c r="D257" s="206"/>
      <c r="E257" s="206"/>
      <c r="F257" s="206"/>
      <c r="G257" s="206"/>
      <c r="H257" s="206"/>
      <c r="I257" s="206"/>
      <c r="J257" s="206"/>
    </row>
    <row r="258" spans="2:10" ht="12">
      <c r="B258" s="206"/>
      <c r="C258" s="206"/>
      <c r="D258" s="206"/>
      <c r="E258" s="206"/>
      <c r="F258" s="206"/>
      <c r="G258" s="206"/>
      <c r="H258" s="206"/>
      <c r="I258" s="206"/>
      <c r="J258" s="206"/>
    </row>
    <row r="259" spans="2:10" ht="12">
      <c r="B259" s="206"/>
      <c r="C259" s="206"/>
      <c r="D259" s="206"/>
      <c r="E259" s="206"/>
      <c r="F259" s="206"/>
      <c r="G259" s="206"/>
      <c r="H259" s="206"/>
      <c r="I259" s="206"/>
      <c r="J259" s="206"/>
    </row>
    <row r="260" spans="2:10" ht="12">
      <c r="B260" s="206"/>
      <c r="C260" s="206"/>
      <c r="D260" s="206"/>
      <c r="E260" s="206"/>
      <c r="F260" s="206"/>
      <c r="G260" s="206"/>
      <c r="H260" s="206"/>
      <c r="I260" s="206"/>
      <c r="J260" s="206"/>
    </row>
    <row r="261" spans="2:10" ht="12">
      <c r="B261" s="206"/>
      <c r="C261" s="206"/>
      <c r="D261" s="206"/>
      <c r="E261" s="206"/>
      <c r="F261" s="206"/>
      <c r="G261" s="206"/>
      <c r="H261" s="206"/>
      <c r="I261" s="206"/>
      <c r="J261" s="206"/>
    </row>
    <row r="262" spans="2:10" ht="12">
      <c r="B262" s="206"/>
      <c r="C262" s="206"/>
      <c r="D262" s="206"/>
      <c r="E262" s="206"/>
      <c r="F262" s="206"/>
      <c r="G262" s="206"/>
      <c r="H262" s="206"/>
      <c r="I262" s="206"/>
      <c r="J262" s="206"/>
    </row>
    <row r="263" spans="2:10" ht="12">
      <c r="B263" s="206"/>
      <c r="C263" s="206"/>
      <c r="D263" s="206"/>
      <c r="E263" s="206"/>
      <c r="F263" s="206"/>
      <c r="G263" s="206"/>
      <c r="H263" s="206"/>
      <c r="I263" s="206"/>
      <c r="J263" s="206"/>
    </row>
    <row r="264" spans="2:10" ht="12">
      <c r="B264" s="206"/>
      <c r="C264" s="206"/>
      <c r="D264" s="206"/>
      <c r="E264" s="206"/>
      <c r="F264" s="206"/>
      <c r="G264" s="206"/>
      <c r="H264" s="206"/>
      <c r="I264" s="206"/>
      <c r="J264" s="206"/>
    </row>
    <row r="265" spans="2:10" ht="12">
      <c r="B265" s="206"/>
      <c r="C265" s="206"/>
      <c r="D265" s="206"/>
      <c r="E265" s="206"/>
      <c r="F265" s="206"/>
      <c r="G265" s="206"/>
      <c r="H265" s="206"/>
      <c r="I265" s="206"/>
      <c r="J265" s="206"/>
    </row>
    <row r="266" spans="2:10" ht="12">
      <c r="B266" s="206"/>
      <c r="C266" s="206"/>
      <c r="D266" s="206"/>
      <c r="E266" s="206"/>
      <c r="F266" s="206"/>
      <c r="G266" s="206"/>
      <c r="H266" s="206"/>
      <c r="I266" s="206"/>
      <c r="J266" s="206"/>
    </row>
    <row r="267" spans="2:10" ht="12">
      <c r="B267" s="206"/>
      <c r="C267" s="206"/>
      <c r="D267" s="206"/>
      <c r="E267" s="206"/>
      <c r="F267" s="206"/>
      <c r="G267" s="206"/>
      <c r="H267" s="206"/>
      <c r="I267" s="206"/>
      <c r="J267" s="206"/>
    </row>
    <row r="268" spans="2:10" ht="12">
      <c r="B268" s="206"/>
      <c r="C268" s="206"/>
      <c r="D268" s="206"/>
      <c r="E268" s="206"/>
      <c r="F268" s="206"/>
      <c r="G268" s="206"/>
      <c r="H268" s="206"/>
      <c r="I268" s="206"/>
      <c r="J268" s="206"/>
    </row>
    <row r="269" spans="2:10" ht="12">
      <c r="B269" s="206"/>
      <c r="C269" s="206"/>
      <c r="D269" s="206"/>
      <c r="E269" s="206"/>
      <c r="F269" s="206"/>
      <c r="G269" s="206"/>
      <c r="H269" s="206"/>
      <c r="I269" s="206"/>
      <c r="J269" s="206"/>
    </row>
    <row r="270" spans="2:10" ht="12">
      <c r="B270" s="206"/>
      <c r="C270" s="206"/>
      <c r="D270" s="206"/>
      <c r="E270" s="206"/>
      <c r="F270" s="206"/>
      <c r="G270" s="206"/>
      <c r="H270" s="206"/>
      <c r="I270" s="206"/>
      <c r="J270" s="206"/>
    </row>
    <row r="271" spans="2:10" ht="12">
      <c r="B271" s="206"/>
      <c r="C271" s="206"/>
      <c r="D271" s="206"/>
      <c r="E271" s="206"/>
      <c r="F271" s="206"/>
      <c r="G271" s="206"/>
      <c r="H271" s="206"/>
      <c r="I271" s="206"/>
      <c r="J271" s="206"/>
    </row>
    <row r="272" spans="2:10" ht="12">
      <c r="B272" s="206"/>
      <c r="C272" s="206"/>
      <c r="D272" s="206"/>
      <c r="E272" s="206"/>
      <c r="F272" s="206"/>
      <c r="G272" s="206"/>
      <c r="H272" s="206"/>
      <c r="I272" s="206"/>
      <c r="J272" s="206"/>
    </row>
    <row r="273" spans="2:10" ht="12">
      <c r="B273" s="206"/>
      <c r="C273" s="206"/>
      <c r="D273" s="206"/>
      <c r="E273" s="206"/>
      <c r="F273" s="206"/>
      <c r="G273" s="206"/>
      <c r="H273" s="206"/>
      <c r="I273" s="206"/>
      <c r="J273" s="206"/>
    </row>
    <row r="274" spans="2:10" ht="12">
      <c r="B274" s="206"/>
      <c r="C274" s="206"/>
      <c r="D274" s="206"/>
      <c r="E274" s="206"/>
      <c r="F274" s="206"/>
      <c r="G274" s="206"/>
      <c r="H274" s="206"/>
      <c r="I274" s="206"/>
      <c r="J274" s="206"/>
    </row>
    <row r="275" spans="2:10" ht="12">
      <c r="B275" s="206"/>
      <c r="C275" s="206"/>
      <c r="D275" s="206"/>
      <c r="E275" s="206"/>
      <c r="F275" s="206"/>
      <c r="G275" s="206"/>
      <c r="H275" s="206"/>
      <c r="I275" s="206"/>
      <c r="J275" s="206"/>
    </row>
    <row r="276" spans="2:10" ht="12">
      <c r="B276" s="206"/>
      <c r="C276" s="206"/>
      <c r="D276" s="206"/>
      <c r="E276" s="206"/>
      <c r="F276" s="206"/>
      <c r="G276" s="206"/>
      <c r="H276" s="206"/>
      <c r="I276" s="206"/>
      <c r="J276" s="206"/>
    </row>
    <row r="277" spans="2:10" ht="12">
      <c r="B277" s="206"/>
      <c r="C277" s="206"/>
      <c r="D277" s="206"/>
      <c r="E277" s="206"/>
      <c r="F277" s="206"/>
      <c r="G277" s="206"/>
      <c r="H277" s="206"/>
      <c r="I277" s="206"/>
      <c r="J277" s="206"/>
    </row>
    <row r="278" spans="2:10" ht="12">
      <c r="B278" s="206"/>
      <c r="C278" s="206"/>
      <c r="D278" s="206"/>
      <c r="E278" s="206"/>
      <c r="F278" s="206"/>
      <c r="G278" s="206"/>
      <c r="H278" s="206"/>
      <c r="I278" s="206"/>
      <c r="J278" s="206"/>
    </row>
    <row r="279" spans="2:10" ht="12">
      <c r="B279" s="206"/>
      <c r="C279" s="206"/>
      <c r="D279" s="206"/>
      <c r="E279" s="206"/>
      <c r="F279" s="206"/>
      <c r="G279" s="206"/>
      <c r="H279" s="206"/>
      <c r="I279" s="206"/>
      <c r="J279" s="206"/>
    </row>
    <row r="280" spans="2:10" ht="12">
      <c r="B280" s="206"/>
      <c r="C280" s="206"/>
      <c r="D280" s="206"/>
      <c r="E280" s="206"/>
      <c r="F280" s="206"/>
      <c r="G280" s="206"/>
      <c r="H280" s="206"/>
      <c r="I280" s="206"/>
      <c r="J280" s="206"/>
    </row>
    <row r="281" spans="2:10" ht="12">
      <c r="B281" s="206"/>
      <c r="C281" s="206"/>
      <c r="D281" s="206"/>
      <c r="E281" s="206"/>
      <c r="F281" s="206"/>
      <c r="G281" s="206"/>
      <c r="H281" s="206"/>
      <c r="I281" s="206"/>
      <c r="J281" s="206"/>
    </row>
    <row r="282" spans="2:10" ht="12">
      <c r="B282" s="206"/>
      <c r="C282" s="206"/>
      <c r="D282" s="206"/>
      <c r="E282" s="206"/>
      <c r="F282" s="206"/>
      <c r="G282" s="206"/>
      <c r="H282" s="206"/>
      <c r="I282" s="206"/>
      <c r="J282" s="206"/>
    </row>
    <row r="283" spans="2:10" ht="12">
      <c r="B283" s="206"/>
      <c r="C283" s="206"/>
      <c r="D283" s="206"/>
      <c r="E283" s="206"/>
      <c r="F283" s="206"/>
      <c r="G283" s="206"/>
      <c r="H283" s="206"/>
      <c r="I283" s="206"/>
      <c r="J283" s="206"/>
    </row>
    <row r="284" spans="2:10" ht="12">
      <c r="B284" s="206"/>
      <c r="C284" s="206"/>
      <c r="D284" s="206"/>
      <c r="E284" s="206"/>
      <c r="F284" s="206"/>
      <c r="G284" s="206"/>
      <c r="H284" s="206"/>
      <c r="I284" s="206"/>
      <c r="J284" s="206"/>
    </row>
    <row r="285" spans="2:10" ht="12">
      <c r="B285" s="206"/>
      <c r="C285" s="206"/>
      <c r="D285" s="206"/>
      <c r="E285" s="206"/>
      <c r="F285" s="206"/>
      <c r="G285" s="206"/>
      <c r="H285" s="206"/>
      <c r="I285" s="206"/>
      <c r="J285" s="206"/>
    </row>
    <row r="286" spans="2:10" ht="12">
      <c r="B286" s="206"/>
      <c r="C286" s="206"/>
      <c r="D286" s="206"/>
      <c r="E286" s="206"/>
      <c r="F286" s="206"/>
      <c r="G286" s="206"/>
      <c r="H286" s="206"/>
      <c r="I286" s="206"/>
      <c r="J286" s="206"/>
    </row>
    <row r="287" spans="2:10" ht="12">
      <c r="B287" s="206"/>
      <c r="C287" s="206"/>
      <c r="D287" s="206"/>
      <c r="E287" s="206"/>
      <c r="F287" s="206"/>
      <c r="G287" s="206"/>
      <c r="H287" s="206"/>
      <c r="I287" s="206"/>
      <c r="J287" s="206"/>
    </row>
    <row r="288" spans="2:10" ht="12">
      <c r="B288" s="206"/>
      <c r="C288" s="206"/>
      <c r="D288" s="206"/>
      <c r="E288" s="206"/>
      <c r="F288" s="206"/>
      <c r="G288" s="206"/>
      <c r="H288" s="206"/>
      <c r="I288" s="206"/>
      <c r="J288" s="206"/>
    </row>
    <row r="289" spans="2:10" ht="12">
      <c r="B289" s="206"/>
      <c r="C289" s="206"/>
      <c r="D289" s="206"/>
      <c r="E289" s="206"/>
      <c r="F289" s="206"/>
      <c r="G289" s="206"/>
      <c r="H289" s="206"/>
      <c r="I289" s="206"/>
      <c r="J289" s="206"/>
    </row>
    <row r="290" spans="2:10" ht="12">
      <c r="B290" s="206"/>
      <c r="C290" s="206"/>
      <c r="D290" s="206"/>
      <c r="E290" s="206"/>
      <c r="F290" s="206"/>
      <c r="G290" s="206"/>
      <c r="H290" s="206"/>
      <c r="I290" s="206"/>
      <c r="J290" s="206"/>
    </row>
    <row r="291" spans="2:10" ht="12">
      <c r="B291" s="206"/>
      <c r="C291" s="206"/>
      <c r="D291" s="206"/>
      <c r="E291" s="206"/>
      <c r="F291" s="206"/>
      <c r="G291" s="206"/>
      <c r="H291" s="206"/>
      <c r="I291" s="206"/>
      <c r="J291" s="206"/>
    </row>
    <row r="292" spans="2:10" ht="12">
      <c r="B292" s="206"/>
      <c r="C292" s="206"/>
      <c r="D292" s="206"/>
      <c r="E292" s="206"/>
      <c r="F292" s="206"/>
      <c r="G292" s="206"/>
      <c r="H292" s="206"/>
      <c r="I292" s="206"/>
      <c r="J292" s="206"/>
    </row>
    <row r="293" spans="2:10" ht="12">
      <c r="B293" s="206"/>
      <c r="C293" s="206"/>
      <c r="D293" s="206"/>
      <c r="E293" s="206"/>
      <c r="F293" s="206"/>
      <c r="G293" s="206"/>
      <c r="H293" s="206"/>
      <c r="I293" s="206"/>
      <c r="J293" s="206"/>
    </row>
    <row r="294" spans="2:10" ht="12">
      <c r="B294" s="206"/>
      <c r="C294" s="206"/>
      <c r="D294" s="206"/>
      <c r="E294" s="206"/>
      <c r="F294" s="206"/>
      <c r="G294" s="206"/>
      <c r="H294" s="206"/>
      <c r="I294" s="206"/>
      <c r="J294" s="206"/>
    </row>
    <row r="295" spans="2:10" ht="12">
      <c r="B295" s="206"/>
      <c r="C295" s="206"/>
      <c r="D295" s="206"/>
      <c r="E295" s="206"/>
      <c r="F295" s="206"/>
      <c r="G295" s="206"/>
      <c r="H295" s="206"/>
      <c r="I295" s="206"/>
      <c r="J295" s="206"/>
    </row>
    <row r="296" spans="2:10" ht="12">
      <c r="B296" s="206"/>
      <c r="C296" s="206"/>
      <c r="D296" s="206"/>
      <c r="E296" s="206"/>
      <c r="F296" s="206"/>
      <c r="G296" s="206"/>
      <c r="H296" s="206"/>
      <c r="I296" s="206"/>
      <c r="J296" s="206"/>
    </row>
    <row r="297" spans="2:10" ht="12">
      <c r="B297" s="206"/>
      <c r="C297" s="206"/>
      <c r="D297" s="206"/>
      <c r="E297" s="206"/>
      <c r="F297" s="206"/>
      <c r="G297" s="206"/>
      <c r="H297" s="206"/>
      <c r="I297" s="206"/>
      <c r="J297" s="206"/>
    </row>
    <row r="298" spans="2:10" ht="12">
      <c r="B298" s="206"/>
      <c r="C298" s="206"/>
      <c r="D298" s="206"/>
      <c r="E298" s="206"/>
      <c r="F298" s="206"/>
      <c r="G298" s="206"/>
      <c r="H298" s="206"/>
      <c r="I298" s="206"/>
      <c r="J298" s="206"/>
    </row>
    <row r="299" spans="2:10" ht="12">
      <c r="B299" s="206"/>
      <c r="C299" s="206"/>
      <c r="D299" s="206"/>
      <c r="E299" s="206"/>
      <c r="F299" s="206"/>
      <c r="G299" s="206"/>
      <c r="H299" s="206"/>
      <c r="I299" s="206"/>
      <c r="J299" s="206"/>
    </row>
    <row r="300" spans="2:10" ht="12">
      <c r="B300" s="206"/>
      <c r="C300" s="206"/>
      <c r="D300" s="206"/>
      <c r="E300" s="206"/>
      <c r="F300" s="206"/>
      <c r="G300" s="206"/>
      <c r="H300" s="206"/>
      <c r="I300" s="206"/>
      <c r="J300" s="206"/>
    </row>
    <row r="301" spans="2:10" ht="12">
      <c r="B301" s="206"/>
      <c r="C301" s="206"/>
      <c r="D301" s="206"/>
      <c r="E301" s="206"/>
      <c r="F301" s="206"/>
      <c r="G301" s="206"/>
      <c r="H301" s="206"/>
      <c r="I301" s="206"/>
      <c r="J301" s="206"/>
    </row>
    <row r="302" spans="2:10" ht="12">
      <c r="B302" s="206"/>
      <c r="C302" s="206"/>
      <c r="D302" s="206"/>
      <c r="E302" s="206"/>
      <c r="F302" s="206"/>
      <c r="G302" s="206"/>
      <c r="H302" s="206"/>
      <c r="I302" s="206"/>
      <c r="J302" s="206"/>
    </row>
    <row r="303" spans="2:10" ht="12">
      <c r="B303" s="206"/>
      <c r="C303" s="206"/>
      <c r="D303" s="206"/>
      <c r="E303" s="206"/>
      <c r="F303" s="206"/>
      <c r="G303" s="206"/>
      <c r="H303" s="206"/>
      <c r="I303" s="206"/>
      <c r="J303" s="206"/>
    </row>
    <row r="304" spans="2:10" ht="12">
      <c r="B304" s="206"/>
      <c r="C304" s="206"/>
      <c r="D304" s="206"/>
      <c r="E304" s="206"/>
      <c r="F304" s="206"/>
      <c r="G304" s="206"/>
      <c r="H304" s="206"/>
      <c r="I304" s="206"/>
      <c r="J304" s="206"/>
    </row>
    <row r="305" spans="2:10" ht="12">
      <c r="B305" s="206"/>
      <c r="C305" s="206"/>
      <c r="D305" s="206"/>
      <c r="E305" s="206"/>
      <c r="F305" s="206"/>
      <c r="G305" s="206"/>
      <c r="H305" s="206"/>
      <c r="I305" s="206"/>
      <c r="J305" s="206"/>
    </row>
    <row r="306" spans="2:10" ht="12">
      <c r="B306" s="206"/>
      <c r="C306" s="206"/>
      <c r="D306" s="206"/>
      <c r="E306" s="206"/>
      <c r="F306" s="206"/>
      <c r="G306" s="206"/>
      <c r="H306" s="206"/>
      <c r="I306" s="206"/>
      <c r="J306" s="206"/>
    </row>
    <row r="307" spans="2:10" ht="12">
      <c r="B307" s="206"/>
      <c r="C307" s="206"/>
      <c r="D307" s="206"/>
      <c r="E307" s="206"/>
      <c r="F307" s="206"/>
      <c r="G307" s="206"/>
      <c r="H307" s="206"/>
      <c r="I307" s="206"/>
      <c r="J307" s="206"/>
    </row>
    <row r="308" spans="2:10" ht="12">
      <c r="B308" s="206"/>
      <c r="C308" s="206"/>
      <c r="D308" s="206"/>
      <c r="E308" s="206"/>
      <c r="F308" s="206"/>
      <c r="G308" s="206"/>
      <c r="H308" s="206"/>
      <c r="I308" s="206"/>
      <c r="J308" s="206"/>
    </row>
    <row r="309" spans="2:10" ht="12">
      <c r="B309" s="206"/>
      <c r="C309" s="206"/>
      <c r="D309" s="206"/>
      <c r="E309" s="206"/>
      <c r="F309" s="206"/>
      <c r="G309" s="206"/>
      <c r="H309" s="206"/>
      <c r="I309" s="206"/>
      <c r="J309" s="206"/>
    </row>
    <row r="310" spans="2:10" ht="12">
      <c r="B310" s="206"/>
      <c r="C310" s="206"/>
      <c r="D310" s="206"/>
      <c r="E310" s="206"/>
      <c r="F310" s="206"/>
      <c r="G310" s="206"/>
      <c r="H310" s="206"/>
      <c r="I310" s="206"/>
      <c r="J310" s="206"/>
    </row>
    <row r="311" spans="2:10" ht="12">
      <c r="B311" s="206"/>
      <c r="C311" s="206"/>
      <c r="D311" s="206"/>
      <c r="E311" s="206"/>
      <c r="F311" s="206"/>
      <c r="G311" s="206"/>
      <c r="H311" s="206"/>
      <c r="I311" s="206"/>
      <c r="J311" s="206"/>
    </row>
    <row r="312" spans="2:10" ht="12">
      <c r="B312" s="206"/>
      <c r="C312" s="206"/>
      <c r="D312" s="206"/>
      <c r="E312" s="206"/>
      <c r="F312" s="206"/>
      <c r="G312" s="206"/>
      <c r="H312" s="206"/>
      <c r="I312" s="206"/>
      <c r="J312" s="206"/>
    </row>
    <row r="313" spans="2:10" ht="12">
      <c r="B313" s="206"/>
      <c r="C313" s="206"/>
      <c r="D313" s="206"/>
      <c r="E313" s="206"/>
      <c r="F313" s="206"/>
      <c r="G313" s="206"/>
      <c r="H313" s="206"/>
      <c r="I313" s="206"/>
      <c r="J313" s="206"/>
    </row>
    <row r="314" spans="2:10" ht="12">
      <c r="B314" s="206"/>
      <c r="C314" s="206"/>
      <c r="D314" s="206"/>
      <c r="E314" s="206"/>
      <c r="F314" s="206"/>
      <c r="G314" s="206"/>
      <c r="H314" s="206"/>
      <c r="I314" s="206"/>
      <c r="J314" s="206"/>
    </row>
    <row r="315" spans="2:10" ht="12">
      <c r="B315" s="206"/>
      <c r="C315" s="206"/>
      <c r="D315" s="206"/>
      <c r="E315" s="206"/>
      <c r="F315" s="206"/>
      <c r="G315" s="206"/>
      <c r="H315" s="206"/>
      <c r="I315" s="206"/>
      <c r="J315" s="206"/>
    </row>
    <row r="316" spans="2:10" ht="12">
      <c r="B316" s="206"/>
      <c r="C316" s="206"/>
      <c r="D316" s="206"/>
      <c r="E316" s="206"/>
      <c r="F316" s="206"/>
      <c r="G316" s="206"/>
      <c r="H316" s="206"/>
      <c r="I316" s="206"/>
      <c r="J316" s="206"/>
    </row>
  </sheetData>
  <sheetProtection password="D773" sheet="1" objects="1" scenarios="1" formatColumns="0" formatRows="0"/>
  <mergeCells count="4">
    <mergeCell ref="D4:E4"/>
    <mergeCell ref="E12:J12"/>
    <mergeCell ref="B1:J1"/>
    <mergeCell ref="F4:J4"/>
  </mergeCells>
  <conditionalFormatting sqref="G17:J18 J8:J11">
    <cfRule type="expression" priority="2" dxfId="0" stopIfTrue="1">
      <formula>#REF!=1</formula>
    </cfRule>
  </conditionalFormatting>
  <dataValidations count="2">
    <dataValidation errorStyle="information" type="whole" allowBlank="1" showInputMessage="1" showErrorMessage="1" error="You have entered an invalid value." sqref="E9">
      <formula1>0</formula1>
      <formula2>3000000</formula2>
    </dataValidation>
    <dataValidation type="list" allowBlank="1" showInputMessage="1" showErrorMessage="1" sqref="E12:J12">
      <formula1>FixedRateProducts2</formula1>
    </dataValidation>
  </dataValidations>
  <hyperlinks>
    <hyperlink ref="B84" r:id="rId1" display="http://www.moneysmart.gov.au/borrowing-and-credit/home-loans/choosing-a-home-loan"/>
    <hyperlink ref="B1" r:id="rId2" display="http://www.austlii.edu.au/au/legis/cth/consol_act/nccpa2009377/"/>
  </hyperlinks>
  <printOptions/>
  <pageMargins left="0.6" right="0.35433070866141736" top="0.44" bottom="0.71" header="0.2755905511811024" footer="0.5118110236220472"/>
  <pageSetup fitToHeight="2" fitToWidth="1" horizontalDpi="600" verticalDpi="600" orientation="portrait" paperSize="9" scale="70" r:id="rId6"/>
  <rowBreaks count="2" manualBreakCount="2">
    <brk id="63" max="255" man="1"/>
    <brk id="65" max="255" man="1"/>
  </rowBreaks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433"/>
  <sheetViews>
    <sheetView zoomScalePageLayoutView="0" workbookViewId="0" topLeftCell="A19">
      <selection activeCell="B19" sqref="B19"/>
    </sheetView>
  </sheetViews>
  <sheetFormatPr defaultColWidth="9.140625" defaultRowHeight="12.75"/>
  <cols>
    <col min="1" max="1" width="44.140625" style="1" customWidth="1"/>
    <col min="2" max="2" width="27.421875" style="1" customWidth="1"/>
    <col min="3" max="3" width="14.421875" style="1" customWidth="1"/>
    <col min="4" max="4" width="16.28125" style="1" customWidth="1"/>
    <col min="5" max="5" width="9.28125" style="1" customWidth="1"/>
    <col min="6" max="7" width="11.57421875" style="1" customWidth="1"/>
    <col min="8" max="8" width="20.140625" style="28" customWidth="1"/>
    <col min="9" max="9" width="20.57421875" style="28" customWidth="1"/>
    <col min="10" max="10" width="13.140625" style="30" customWidth="1"/>
    <col min="11" max="11" width="13.140625" style="1" customWidth="1"/>
    <col min="12" max="12" width="13.28125" style="1" customWidth="1"/>
    <col min="13" max="13" width="13.28125" style="1" bestFit="1" customWidth="1"/>
    <col min="14" max="14" width="11.7109375" style="1" bestFit="1" customWidth="1"/>
    <col min="15" max="15" width="14.421875" style="1" bestFit="1" customWidth="1"/>
    <col min="16" max="17" width="9.140625" style="1" customWidth="1"/>
    <col min="18" max="18" width="9.57421875" style="1" bestFit="1" customWidth="1"/>
    <col min="19" max="16384" width="9.140625" style="1" customWidth="1"/>
  </cols>
  <sheetData>
    <row r="1" spans="1:10" ht="10.5">
      <c r="A1" s="105"/>
      <c r="B1" s="105"/>
      <c r="C1" s="106"/>
      <c r="D1" s="106"/>
      <c r="E1" s="105"/>
      <c r="F1" s="105"/>
      <c r="G1" s="105"/>
      <c r="H1" s="107" t="s">
        <v>114</v>
      </c>
      <c r="I1" s="108"/>
      <c r="J1" s="23"/>
    </row>
    <row r="2" spans="1:12" ht="9.75">
      <c r="A2" s="109" t="s">
        <v>2</v>
      </c>
      <c r="B2" s="110">
        <f>'KFS (Variable)'!D12</f>
        <v>150000</v>
      </c>
      <c r="C2" s="122" t="s">
        <v>81</v>
      </c>
      <c r="D2" s="111"/>
      <c r="E2" s="112"/>
      <c r="F2" s="112"/>
      <c r="G2" s="112"/>
      <c r="H2" s="113" t="s">
        <v>115</v>
      </c>
      <c r="I2" s="113" t="s">
        <v>116</v>
      </c>
      <c r="J2" s="6"/>
      <c r="K2" s="7"/>
      <c r="L2" s="7"/>
    </row>
    <row r="3" spans="1:12" ht="9.75">
      <c r="A3" s="109" t="s">
        <v>97</v>
      </c>
      <c r="B3" s="114">
        <f>'KFS (Variable)'!D13</f>
        <v>25</v>
      </c>
      <c r="C3" s="122" t="s">
        <v>81</v>
      </c>
      <c r="D3" s="111"/>
      <c r="E3" s="112"/>
      <c r="F3" s="112"/>
      <c r="G3" s="112"/>
      <c r="H3" s="113" t="s">
        <v>34</v>
      </c>
      <c r="I3" s="115">
        <v>25</v>
      </c>
      <c r="J3" s="7"/>
      <c r="K3" s="7"/>
      <c r="L3" s="7"/>
    </row>
    <row r="4" spans="1:12" ht="9.75">
      <c r="A4" s="109" t="s">
        <v>174</v>
      </c>
      <c r="B4" s="203">
        <f>'Product Data'!B22</f>
        <v>295</v>
      </c>
      <c r="C4" s="122"/>
      <c r="D4" s="111"/>
      <c r="E4" s="112"/>
      <c r="F4" s="112"/>
      <c r="G4" s="112"/>
      <c r="H4" s="117" t="s">
        <v>113</v>
      </c>
      <c r="I4" s="118">
        <v>30</v>
      </c>
      <c r="J4" s="7"/>
      <c r="K4" s="7"/>
      <c r="L4" s="7"/>
    </row>
    <row r="5" spans="1:16" ht="9.75">
      <c r="A5" s="109" t="s">
        <v>91</v>
      </c>
      <c r="B5" s="119">
        <f>SUM('Product Data'!B18:B19)</f>
        <v>395</v>
      </c>
      <c r="C5" s="122" t="s">
        <v>167</v>
      </c>
      <c r="D5" s="111"/>
      <c r="E5" s="120" t="s">
        <v>19</v>
      </c>
      <c r="F5" s="121"/>
      <c r="G5" s="121"/>
      <c r="H5" s="117"/>
      <c r="I5" s="134" t="s">
        <v>19</v>
      </c>
      <c r="J5" s="1"/>
      <c r="K5" s="7"/>
      <c r="L5" s="7"/>
      <c r="P5" s="3"/>
    </row>
    <row r="6" spans="1:16" ht="9.75">
      <c r="A6" s="109" t="s">
        <v>93</v>
      </c>
      <c r="B6" s="119">
        <f>'Product Data'!B20</f>
        <v>0</v>
      </c>
      <c r="C6" s="122" t="s">
        <v>167</v>
      </c>
      <c r="D6" s="122" t="s">
        <v>39</v>
      </c>
      <c r="E6" s="120" t="s">
        <v>19</v>
      </c>
      <c r="F6" s="121"/>
      <c r="G6" s="121"/>
      <c r="H6" s="113"/>
      <c r="I6" s="123"/>
      <c r="J6" s="1"/>
      <c r="K6" s="7"/>
      <c r="L6" s="7"/>
      <c r="P6" s="3"/>
    </row>
    <row r="7" spans="1:16" ht="9.75">
      <c r="A7" s="109" t="s">
        <v>92</v>
      </c>
      <c r="B7" s="119">
        <f>'Product Data'!B21</f>
        <v>0</v>
      </c>
      <c r="C7" s="122" t="s">
        <v>167</v>
      </c>
      <c r="D7" s="111"/>
      <c r="E7" s="120" t="s">
        <v>19</v>
      </c>
      <c r="F7" s="121"/>
      <c r="G7" s="121"/>
      <c r="H7" s="113" t="s">
        <v>29</v>
      </c>
      <c r="I7" s="123" t="s">
        <v>18</v>
      </c>
      <c r="J7" s="1"/>
      <c r="K7" s="7"/>
      <c r="L7" s="7"/>
      <c r="P7" s="3"/>
    </row>
    <row r="8" spans="1:12" ht="10.5">
      <c r="A8" s="109" t="s">
        <v>8</v>
      </c>
      <c r="B8" s="116" t="str">
        <f>'KFS (Variable)'!D14</f>
        <v>Variable Rate</v>
      </c>
      <c r="C8" s="122" t="s">
        <v>81</v>
      </c>
      <c r="D8" s="111"/>
      <c r="E8" s="124"/>
      <c r="F8" s="124"/>
      <c r="G8" s="124"/>
      <c r="H8" s="113"/>
      <c r="I8" s="123"/>
      <c r="J8" s="1"/>
      <c r="K8" s="8"/>
      <c r="L8" s="8"/>
    </row>
    <row r="9" spans="1:12" ht="10.5">
      <c r="A9" s="109" t="s">
        <v>82</v>
      </c>
      <c r="B9" s="116" t="s">
        <v>39</v>
      </c>
      <c r="C9" s="122" t="s">
        <v>157</v>
      </c>
      <c r="D9" s="111"/>
      <c r="E9" s="124"/>
      <c r="F9" s="124"/>
      <c r="G9" s="124"/>
      <c r="H9" s="113" t="s">
        <v>108</v>
      </c>
      <c r="I9" s="123" t="s">
        <v>36</v>
      </c>
      <c r="J9" s="1"/>
      <c r="K9" s="8"/>
      <c r="L9" s="8"/>
    </row>
    <row r="10" spans="1:10" ht="9.75">
      <c r="A10" s="109" t="s">
        <v>83</v>
      </c>
      <c r="B10" s="126">
        <f>'KFS (Variable)'!D22</f>
        <v>0.0499</v>
      </c>
      <c r="C10" s="122" t="s">
        <v>167</v>
      </c>
      <c r="D10" s="111"/>
      <c r="E10" s="127"/>
      <c r="F10" s="127"/>
      <c r="G10" s="127"/>
      <c r="H10" s="113"/>
      <c r="I10" s="123" t="s">
        <v>37</v>
      </c>
      <c r="J10" s="1"/>
    </row>
    <row r="11" spans="1:10" ht="9.75">
      <c r="A11" s="109" t="s">
        <v>94</v>
      </c>
      <c r="B11" s="128">
        <f>'KFS (Variable)'!D13</f>
        <v>25</v>
      </c>
      <c r="C11" s="122" t="s">
        <v>81</v>
      </c>
      <c r="D11" s="111"/>
      <c r="E11" s="129"/>
      <c r="F11" s="129"/>
      <c r="G11" s="129"/>
      <c r="H11" s="113"/>
      <c r="I11" s="134" t="s">
        <v>69</v>
      </c>
      <c r="J11" s="1"/>
    </row>
    <row r="12" spans="1:10" ht="9.75">
      <c r="A12" s="109" t="s">
        <v>95</v>
      </c>
      <c r="B12" s="130">
        <f>MIN(B11,B3)</f>
        <v>25</v>
      </c>
      <c r="C12" s="122" t="s">
        <v>84</v>
      </c>
      <c r="D12" s="131"/>
      <c r="E12" s="129"/>
      <c r="F12" s="129"/>
      <c r="G12" s="129"/>
      <c r="H12" s="113"/>
      <c r="I12" s="134"/>
      <c r="J12" s="1"/>
    </row>
    <row r="13" spans="1:13" ht="9.75">
      <c r="A13" s="109" t="s">
        <v>96</v>
      </c>
      <c r="B13" s="132">
        <f>IF(B9="Principal and Interest",PMT(B10/12,B3*12,-B2),B2*B10/12)</f>
        <v>876.0113452153265</v>
      </c>
      <c r="C13" s="122" t="s">
        <v>84</v>
      </c>
      <c r="D13" s="111"/>
      <c r="E13" s="133" t="s">
        <v>19</v>
      </c>
      <c r="F13" s="133"/>
      <c r="G13" s="133"/>
      <c r="H13" s="113" t="s">
        <v>38</v>
      </c>
      <c r="I13" s="123">
        <v>1</v>
      </c>
      <c r="J13" s="1"/>
      <c r="M13" s="10"/>
    </row>
    <row r="14" spans="1:10" ht="9.75">
      <c r="A14" s="109" t="s">
        <v>98</v>
      </c>
      <c r="B14" s="188">
        <f>IF(B12&gt;B3,0,B2+IF(B9="Principal and Interest",CUMPRINC(B10/12,B3*12,B2,1,B12*12,0),0))</f>
        <v>0</v>
      </c>
      <c r="C14" s="122" t="s">
        <v>84</v>
      </c>
      <c r="D14" s="111"/>
      <c r="E14" s="136"/>
      <c r="F14" s="136"/>
      <c r="G14" s="136"/>
      <c r="H14" s="113" t="s">
        <v>113</v>
      </c>
      <c r="I14" s="123">
        <v>2</v>
      </c>
      <c r="J14" s="1"/>
    </row>
    <row r="15" spans="1:10" ht="9.75">
      <c r="A15" s="109" t="s">
        <v>100</v>
      </c>
      <c r="B15" s="137">
        <v>0</v>
      </c>
      <c r="C15" s="196" t="s">
        <v>141</v>
      </c>
      <c r="D15" s="138"/>
      <c r="E15" s="136"/>
      <c r="F15" s="136"/>
      <c r="G15" s="136"/>
      <c r="H15" s="113"/>
      <c r="I15" s="123">
        <v>3</v>
      </c>
      <c r="J15" s="1"/>
    </row>
    <row r="16" spans="1:10" ht="9.75">
      <c r="A16" s="109" t="s">
        <v>99</v>
      </c>
      <c r="B16" s="139">
        <v>0</v>
      </c>
      <c r="C16" s="196" t="s">
        <v>141</v>
      </c>
      <c r="D16" s="140"/>
      <c r="E16" s="136"/>
      <c r="F16" s="136"/>
      <c r="G16" s="136"/>
      <c r="H16" s="113"/>
      <c r="I16" s="123">
        <v>4</v>
      </c>
      <c r="J16" s="1"/>
    </row>
    <row r="17" spans="1:10" ht="9.75">
      <c r="A17" s="109" t="s">
        <v>101</v>
      </c>
      <c r="B17" s="135">
        <v>0</v>
      </c>
      <c r="C17" s="196" t="s">
        <v>141</v>
      </c>
      <c r="D17" s="112"/>
      <c r="E17" s="141" t="s">
        <v>18</v>
      </c>
      <c r="F17" s="141"/>
      <c r="G17" s="141"/>
      <c r="H17" s="113"/>
      <c r="I17" s="123">
        <v>5</v>
      </c>
      <c r="J17" s="1"/>
    </row>
    <row r="18" spans="1:13" ht="9.75">
      <c r="A18" s="109" t="s">
        <v>86</v>
      </c>
      <c r="B18" s="135">
        <f>SUM(D38:D397)</f>
        <v>263098.40356459346</v>
      </c>
      <c r="C18" s="197" t="s">
        <v>87</v>
      </c>
      <c r="D18" s="142">
        <f>B13*(B12*12)+B16*(B17*12)+B5+B6*B3*12+B7*B3</f>
        <v>263198.40356459795</v>
      </c>
      <c r="E18" s="120"/>
      <c r="F18" s="120"/>
      <c r="G18" s="120"/>
      <c r="H18" s="113"/>
      <c r="I18" s="134">
        <v>10</v>
      </c>
      <c r="J18" s="1"/>
      <c r="M18" s="3"/>
    </row>
    <row r="19" spans="1:13" ht="9.75">
      <c r="A19" s="109" t="s">
        <v>3</v>
      </c>
      <c r="B19" s="143">
        <f>B18/B2</f>
        <v>1.7539893570972898</v>
      </c>
      <c r="C19" s="168" t="s">
        <v>84</v>
      </c>
      <c r="D19" s="121"/>
      <c r="E19" s="120"/>
      <c r="F19" s="120"/>
      <c r="G19" s="120"/>
      <c r="H19" s="113"/>
      <c r="I19" s="134" t="s">
        <v>19</v>
      </c>
      <c r="J19" s="1"/>
      <c r="M19" s="3"/>
    </row>
    <row r="20" spans="1:13" ht="9.75">
      <c r="A20" s="109" t="s">
        <v>102</v>
      </c>
      <c r="B20" s="144">
        <f>B13+B6+B7/12</f>
        <v>876.0113452153265</v>
      </c>
      <c r="C20" s="168" t="s">
        <v>84</v>
      </c>
      <c r="D20" s="121"/>
      <c r="E20" s="120"/>
      <c r="F20" s="120"/>
      <c r="G20" s="120"/>
      <c r="H20" s="113"/>
      <c r="I20" s="134" t="s">
        <v>19</v>
      </c>
      <c r="J20" s="1"/>
      <c r="M20" s="3"/>
    </row>
    <row r="21" spans="1:16" ht="9.75">
      <c r="A21" s="109" t="s">
        <v>107</v>
      </c>
      <c r="B21" s="144">
        <f>12*B20</f>
        <v>10512.136142583919</v>
      </c>
      <c r="C21" s="168" t="s">
        <v>84</v>
      </c>
      <c r="D21" s="121"/>
      <c r="E21" s="121"/>
      <c r="F21" s="121"/>
      <c r="G21" s="121"/>
      <c r="H21" s="113"/>
      <c r="I21" s="123"/>
      <c r="J21" s="1"/>
      <c r="K21" s="7"/>
      <c r="L21" s="7"/>
      <c r="P21" s="3"/>
    </row>
    <row r="22" spans="1:16" ht="9.75">
      <c r="A22" s="109" t="s">
        <v>103</v>
      </c>
      <c r="B22" s="144">
        <f>IF(B16&gt;0,B17+B6+B7/12,0)</f>
        <v>0</v>
      </c>
      <c r="C22" s="168" t="s">
        <v>141</v>
      </c>
      <c r="D22" s="121" t="s">
        <v>111</v>
      </c>
      <c r="E22" s="145">
        <f>B22-B20</f>
        <v>-876.0113452153265</v>
      </c>
      <c r="F22" s="121"/>
      <c r="G22" s="121"/>
      <c r="H22" s="113" t="s">
        <v>109</v>
      </c>
      <c r="I22" s="123">
        <v>0.5</v>
      </c>
      <c r="J22" s="1"/>
      <c r="K22" s="7"/>
      <c r="L22" s="7"/>
      <c r="P22" s="3"/>
    </row>
    <row r="23" spans="1:16" ht="9.75">
      <c r="A23" s="109" t="s">
        <v>104</v>
      </c>
      <c r="B23" s="144">
        <f>12*B22</f>
        <v>0</v>
      </c>
      <c r="C23" s="168" t="s">
        <v>141</v>
      </c>
      <c r="D23" s="121"/>
      <c r="E23" s="121"/>
      <c r="F23" s="121"/>
      <c r="G23" s="121"/>
      <c r="H23" s="113" t="s">
        <v>112</v>
      </c>
      <c r="I23" s="123">
        <v>1</v>
      </c>
      <c r="J23" s="1"/>
      <c r="K23" s="7"/>
      <c r="L23" s="7"/>
      <c r="P23" s="3"/>
    </row>
    <row r="24" spans="1:12" ht="10.5">
      <c r="A24" s="109" t="s">
        <v>105</v>
      </c>
      <c r="B24" s="146">
        <f>IRR(F37:F397,1%)*12</f>
        <v>0.050221200941273025</v>
      </c>
      <c r="C24" s="168" t="s">
        <v>84</v>
      </c>
      <c r="D24" s="124"/>
      <c r="E24" s="120" t="s">
        <v>19</v>
      </c>
      <c r="F24" s="120" t="s">
        <v>19</v>
      </c>
      <c r="G24" s="120"/>
      <c r="H24" s="113" t="s">
        <v>19</v>
      </c>
      <c r="I24" s="123">
        <v>1.5</v>
      </c>
      <c r="J24" s="12"/>
      <c r="K24" s="13"/>
      <c r="L24" s="7"/>
    </row>
    <row r="25" spans="1:16" ht="9.75">
      <c r="A25" s="147" t="s">
        <v>106</v>
      </c>
      <c r="B25" s="148">
        <f>PMT((B10+1%)/12,B3*12,-B2)-B13</f>
        <v>89.52404393896188</v>
      </c>
      <c r="C25" s="122" t="s">
        <v>84</v>
      </c>
      <c r="D25" s="112"/>
      <c r="E25" s="120"/>
      <c r="F25" s="149"/>
      <c r="G25" s="149"/>
      <c r="H25" s="117"/>
      <c r="I25" s="123">
        <v>2</v>
      </c>
      <c r="J25" s="9"/>
      <c r="K25" s="9"/>
      <c r="L25" s="7"/>
      <c r="P25" s="10"/>
    </row>
    <row r="26" spans="1:12" ht="10.5">
      <c r="A26" s="150" t="s">
        <v>89</v>
      </c>
      <c r="B26" s="151"/>
      <c r="C26" s="198"/>
      <c r="D26" s="124"/>
      <c r="E26" s="120"/>
      <c r="F26" s="124"/>
      <c r="G26" s="124"/>
      <c r="H26" s="117"/>
      <c r="I26" s="123"/>
      <c r="J26" s="9"/>
      <c r="K26" s="9"/>
      <c r="L26" s="7"/>
    </row>
    <row r="27" spans="1:13" ht="10.5">
      <c r="A27" s="152" t="s">
        <v>85</v>
      </c>
      <c r="B27" s="153">
        <f>FV(B10/12,B12*12,B20+200,-B2)</f>
        <v>-118924.28455256025</v>
      </c>
      <c r="C27" s="122" t="s">
        <v>84</v>
      </c>
      <c r="D27" s="124"/>
      <c r="E27" s="154"/>
      <c r="F27" s="124"/>
      <c r="G27" s="124"/>
      <c r="H27" s="155"/>
      <c r="I27" s="156" t="s">
        <v>30</v>
      </c>
      <c r="J27" s="12"/>
      <c r="K27" s="13"/>
      <c r="L27" s="13"/>
      <c r="M27" s="13"/>
    </row>
    <row r="28" spans="1:11" ht="10.5">
      <c r="A28" s="109" t="s">
        <v>90</v>
      </c>
      <c r="B28" s="157">
        <f>IF(B27&gt;0,B12+NPER(B15/12,B17+200,-B27)/12,NPER(B10/12,B13+200,-B2)/12)</f>
        <v>17.405951069712398</v>
      </c>
      <c r="C28" s="122" t="s">
        <v>84</v>
      </c>
      <c r="D28" s="124"/>
      <c r="E28" s="158"/>
      <c r="F28" s="158"/>
      <c r="G28" s="158"/>
      <c r="H28" s="159" t="s">
        <v>19</v>
      </c>
      <c r="I28" s="159" t="s">
        <v>184</v>
      </c>
      <c r="J28" s="22"/>
      <c r="K28" s="12"/>
    </row>
    <row r="29" spans="1:11" ht="10.5">
      <c r="A29" s="160" t="s">
        <v>71</v>
      </c>
      <c r="B29" s="161">
        <f>INT(ROUNDDOWN(B28*12,0)/12)</f>
        <v>17</v>
      </c>
      <c r="C29" s="154" t="str">
        <f>IF(B29=1," year "," years ")</f>
        <v> years </v>
      </c>
      <c r="D29" s="124"/>
      <c r="E29" s="124"/>
      <c r="F29" s="124"/>
      <c r="G29" s="124"/>
      <c r="H29" s="159" t="s">
        <v>19</v>
      </c>
      <c r="I29" s="159" t="s">
        <v>185</v>
      </c>
      <c r="J29" s="22"/>
      <c r="K29" s="12"/>
    </row>
    <row r="30" spans="1:11" ht="10.5">
      <c r="A30" s="163" t="s">
        <v>72</v>
      </c>
      <c r="B30" s="164">
        <f>ROUNDDOWN(B28*12,0)-B29*12</f>
        <v>4</v>
      </c>
      <c r="C30" s="165" t="str">
        <f>IF(B30=1," month"," months")</f>
        <v> months</v>
      </c>
      <c r="D30" s="120"/>
      <c r="E30" s="124"/>
      <c r="F30" s="124"/>
      <c r="G30" s="124"/>
      <c r="H30" s="159" t="s">
        <v>19</v>
      </c>
      <c r="I30" s="159" t="s">
        <v>186</v>
      </c>
      <c r="J30" s="22"/>
      <c r="K30" s="12"/>
    </row>
    <row r="31" spans="1:13" ht="9.75">
      <c r="A31" s="166" t="s">
        <v>110</v>
      </c>
      <c r="B31" s="167" t="str">
        <f>B29&amp;C29&amp;B30&amp;C30</f>
        <v>17 years 4 months</v>
      </c>
      <c r="C31" s="168" t="s">
        <v>117</v>
      </c>
      <c r="D31" s="169"/>
      <c r="E31" s="170"/>
      <c r="F31" s="171"/>
      <c r="G31" s="171"/>
      <c r="H31" s="159" t="s">
        <v>19</v>
      </c>
      <c r="I31" s="159" t="s">
        <v>181</v>
      </c>
      <c r="J31" s="22"/>
      <c r="K31" s="12"/>
      <c r="L31" s="10"/>
      <c r="M31" s="10"/>
    </row>
    <row r="32" spans="1:11" ht="9.75">
      <c r="A32" s="120"/>
      <c r="B32" s="167"/>
      <c r="C32" s="167"/>
      <c r="D32" s="120"/>
      <c r="E32" s="172"/>
      <c r="F32" s="120"/>
      <c r="G32" s="120"/>
      <c r="H32" s="159" t="s">
        <v>19</v>
      </c>
      <c r="I32" s="159" t="s">
        <v>182</v>
      </c>
      <c r="J32" s="22"/>
      <c r="K32" s="12"/>
    </row>
    <row r="33" spans="1:9" ht="9.75">
      <c r="A33" s="173"/>
      <c r="B33" s="167"/>
      <c r="C33" s="167"/>
      <c r="D33" s="170"/>
      <c r="E33" s="174"/>
      <c r="F33" s="120"/>
      <c r="G33" s="120"/>
      <c r="H33" s="159" t="s">
        <v>19</v>
      </c>
      <c r="I33" s="159" t="s">
        <v>183</v>
      </c>
    </row>
    <row r="34" spans="1:11" ht="10.5">
      <c r="A34" s="175" t="s">
        <v>88</v>
      </c>
      <c r="B34" s="124"/>
      <c r="C34" s="162"/>
      <c r="D34" s="108"/>
      <c r="E34" s="176"/>
      <c r="F34" s="120"/>
      <c r="G34" s="120"/>
      <c r="H34" s="159" t="s">
        <v>19</v>
      </c>
      <c r="I34" s="159" t="s">
        <v>187</v>
      </c>
      <c r="J34" s="159"/>
      <c r="K34" s="12"/>
    </row>
    <row r="35" spans="1:9" ht="9.75">
      <c r="A35" s="120"/>
      <c r="B35" s="120"/>
      <c r="C35" s="120"/>
      <c r="D35" s="120"/>
      <c r="E35" s="120"/>
      <c r="F35" s="177"/>
      <c r="G35" s="177"/>
      <c r="H35" s="159" t="s">
        <v>19</v>
      </c>
      <c r="I35" s="159" t="s">
        <v>178</v>
      </c>
    </row>
    <row r="36" spans="1:12" ht="9.75">
      <c r="A36" s="178" t="s">
        <v>76</v>
      </c>
      <c r="B36" s="178" t="s">
        <v>77</v>
      </c>
      <c r="C36" s="178" t="s">
        <v>70</v>
      </c>
      <c r="D36" s="178" t="s">
        <v>78</v>
      </c>
      <c r="E36" s="178" t="s">
        <v>79</v>
      </c>
      <c r="F36" s="120" t="s">
        <v>80</v>
      </c>
      <c r="G36" s="120"/>
      <c r="H36" s="125"/>
      <c r="I36" s="159" t="s">
        <v>176</v>
      </c>
      <c r="J36" s="26"/>
      <c r="K36" s="18"/>
      <c r="L36" s="9"/>
    </row>
    <row r="37" spans="1:12" ht="9.75">
      <c r="A37" s="178">
        <v>0</v>
      </c>
      <c r="B37" s="178"/>
      <c r="C37" s="191">
        <f>B5+B7</f>
        <v>395</v>
      </c>
      <c r="D37" s="191">
        <f>C37</f>
        <v>395</v>
      </c>
      <c r="E37" s="189">
        <f>B2</f>
        <v>150000</v>
      </c>
      <c r="F37" s="190">
        <f>E37-D37</f>
        <v>149605</v>
      </c>
      <c r="G37" s="171"/>
      <c r="H37" s="125"/>
      <c r="J37" s="26"/>
      <c r="K37" s="18"/>
      <c r="L37" s="9"/>
    </row>
    <row r="38" spans="1:12" s="5" customFormat="1" ht="9.75">
      <c r="A38" s="178">
        <v>1</v>
      </c>
      <c r="B38" s="179">
        <f>IF(A38&lt;=$B$12*12,$B$10,IF(A38&lt;=$B$3*12,$B$15,0))</f>
        <v>0.0499</v>
      </c>
      <c r="C38" s="171">
        <f>IF(A38&lt;=$B$3*12,$B$6+IF(AND(MOD(A38,12)=0,A38&lt;$B$3*12),$B$7,0)+IF(A38=$B$3*12,$B$4,0))</f>
        <v>0</v>
      </c>
      <c r="D38" s="171">
        <f>IF(A38&gt;$B$3*12,0,IF(A38=$B$3*12,E37*(1+B38/12),IF(A38&lt;=$B$12*12,$B$13,$B$17)))+C38</f>
        <v>876.0113452153265</v>
      </c>
      <c r="E38" s="171">
        <f>IF(A38&gt;=$B$3*12,0,B2*(1+B38/12)+C38-D38)</f>
        <v>149747.73865478468</v>
      </c>
      <c r="F38" s="171">
        <f>-D38</f>
        <v>-876.0113452153265</v>
      </c>
      <c r="G38" s="171"/>
      <c r="H38" s="125"/>
      <c r="J38" s="26"/>
      <c r="K38" s="18"/>
      <c r="L38" s="9"/>
    </row>
    <row r="39" spans="1:12" ht="9.75">
      <c r="A39" s="178">
        <v>2</v>
      </c>
      <c r="B39" s="179">
        <f aca="true" t="shared" si="0" ref="B39:B101">IF(A39&lt;=$B$12*12,$B$10,IF(A39&lt;=$B$3*12,$B$15,0))</f>
        <v>0.0499</v>
      </c>
      <c r="C39" s="171">
        <f aca="true" t="shared" si="1" ref="C39:C102">IF(A39&lt;=$B$3*12,$B$6+IF(AND(MOD(A39,12)=0,A39&lt;$B$3*12),$B$7,0)+IF(A39=$B$3*12,$B$4,0))</f>
        <v>0</v>
      </c>
      <c r="D39" s="171">
        <f aca="true" t="shared" si="2" ref="D39:D102">IF(A39&gt;$B$3*12,0,IF(A39=$B$3*12,E38*(1+B39/12),IF(A39&lt;=$B$12*12,$B$13,$B$17)))+C39</f>
        <v>876.0113452153265</v>
      </c>
      <c r="E39" s="171">
        <f aca="true" t="shared" si="3" ref="E39:E102">IF(A39&gt;=$B$3*12,0,E38*(1+B39/12)+C39-D39)</f>
        <v>149494.42832280885</v>
      </c>
      <c r="F39" s="171">
        <f aca="true" t="shared" si="4" ref="F39:F102">-D39</f>
        <v>-876.0113452153265</v>
      </c>
      <c r="G39" s="171"/>
      <c r="H39" s="125"/>
      <c r="J39" s="26"/>
      <c r="K39" s="18"/>
      <c r="L39" s="9"/>
    </row>
    <row r="40" spans="1:12" ht="9.75">
      <c r="A40" s="178">
        <v>3</v>
      </c>
      <c r="B40" s="179">
        <f t="shared" si="0"/>
        <v>0.0499</v>
      </c>
      <c r="C40" s="171">
        <f t="shared" si="1"/>
        <v>0</v>
      </c>
      <c r="D40" s="171">
        <f t="shared" si="2"/>
        <v>876.0113452153265</v>
      </c>
      <c r="E40" s="171">
        <f t="shared" si="3"/>
        <v>149240.06464203587</v>
      </c>
      <c r="F40" s="171">
        <f t="shared" si="4"/>
        <v>-876.0113452153265</v>
      </c>
      <c r="G40" s="171"/>
      <c r="H40" s="125"/>
      <c r="I40" s="182"/>
      <c r="J40" s="26"/>
      <c r="K40" s="18"/>
      <c r="L40" s="9"/>
    </row>
    <row r="41" spans="1:12" ht="9.75">
      <c r="A41" s="178">
        <v>4</v>
      </c>
      <c r="B41" s="179">
        <f t="shared" si="0"/>
        <v>0.0499</v>
      </c>
      <c r="C41" s="171">
        <f t="shared" si="1"/>
        <v>0</v>
      </c>
      <c r="D41" s="171">
        <f t="shared" si="2"/>
        <v>876.0113452153265</v>
      </c>
      <c r="E41" s="171">
        <f t="shared" si="3"/>
        <v>148984.64323229034</v>
      </c>
      <c r="F41" s="171">
        <f t="shared" si="4"/>
        <v>-876.0113452153265</v>
      </c>
      <c r="G41" s="171"/>
      <c r="H41" s="125"/>
      <c r="I41" s="182"/>
      <c r="J41" s="26"/>
      <c r="K41" s="18"/>
      <c r="L41" s="9"/>
    </row>
    <row r="42" spans="1:12" ht="9.75">
      <c r="A42" s="178">
        <v>5</v>
      </c>
      <c r="B42" s="179">
        <f t="shared" si="0"/>
        <v>0.0499</v>
      </c>
      <c r="C42" s="171">
        <f t="shared" si="1"/>
        <v>0</v>
      </c>
      <c r="D42" s="171">
        <f t="shared" si="2"/>
        <v>876.0113452153265</v>
      </c>
      <c r="E42" s="171">
        <f t="shared" si="3"/>
        <v>148728.15969518264</v>
      </c>
      <c r="F42" s="171">
        <f t="shared" si="4"/>
        <v>-876.0113452153265</v>
      </c>
      <c r="G42" s="171"/>
      <c r="H42" s="125"/>
      <c r="I42" s="182"/>
      <c r="J42" s="26"/>
      <c r="K42" s="18"/>
      <c r="L42" s="9"/>
    </row>
    <row r="43" spans="1:12" ht="9.75">
      <c r="A43" s="178">
        <v>6</v>
      </c>
      <c r="B43" s="179">
        <f t="shared" si="0"/>
        <v>0.0499</v>
      </c>
      <c r="C43" s="171">
        <f t="shared" si="1"/>
        <v>0</v>
      </c>
      <c r="D43" s="171">
        <f t="shared" si="2"/>
        <v>876.0113452153265</v>
      </c>
      <c r="E43" s="171">
        <f t="shared" si="3"/>
        <v>148470.6096140331</v>
      </c>
      <c r="F43" s="171">
        <f t="shared" si="4"/>
        <v>-876.0113452153265</v>
      </c>
      <c r="G43" s="171"/>
      <c r="H43" s="125"/>
      <c r="I43" s="182"/>
      <c r="J43" s="26"/>
      <c r="K43" s="18"/>
      <c r="L43" s="9"/>
    </row>
    <row r="44" spans="1:16" ht="9.75">
      <c r="A44" s="178">
        <v>7</v>
      </c>
      <c r="B44" s="179">
        <f t="shared" si="0"/>
        <v>0.0499</v>
      </c>
      <c r="C44" s="171">
        <f t="shared" si="1"/>
        <v>0</v>
      </c>
      <c r="D44" s="171">
        <f t="shared" si="2"/>
        <v>876.0113452153265</v>
      </c>
      <c r="E44" s="171">
        <f t="shared" si="3"/>
        <v>148211.98855379614</v>
      </c>
      <c r="F44" s="171">
        <f t="shared" si="4"/>
        <v>-876.0113452153265</v>
      </c>
      <c r="G44" s="171"/>
      <c r="H44" s="125"/>
      <c r="I44" s="182"/>
      <c r="J44" s="26"/>
      <c r="K44" s="18"/>
      <c r="L44" s="9"/>
      <c r="M44" s="3"/>
      <c r="N44" s="14"/>
      <c r="O44" s="15"/>
      <c r="P44" s="15"/>
    </row>
    <row r="45" spans="1:16" ht="9.75">
      <c r="A45" s="178">
        <v>8</v>
      </c>
      <c r="B45" s="179">
        <f t="shared" si="0"/>
        <v>0.0499</v>
      </c>
      <c r="C45" s="171">
        <f t="shared" si="1"/>
        <v>0</v>
      </c>
      <c r="D45" s="171">
        <f t="shared" si="2"/>
        <v>876.0113452153265</v>
      </c>
      <c r="E45" s="171">
        <f t="shared" si="3"/>
        <v>147952.2920609837</v>
      </c>
      <c r="F45" s="171">
        <f t="shared" si="4"/>
        <v>-876.0113452153265</v>
      </c>
      <c r="G45" s="171"/>
      <c r="H45" s="125"/>
      <c r="I45" s="182"/>
      <c r="J45" s="26"/>
      <c r="K45" s="18"/>
      <c r="L45" s="9"/>
      <c r="M45" s="3"/>
      <c r="N45" s="15"/>
      <c r="O45" s="15"/>
      <c r="P45" s="15"/>
    </row>
    <row r="46" spans="1:16" ht="9.75">
      <c r="A46" s="178">
        <v>9</v>
      </c>
      <c r="B46" s="179">
        <f t="shared" si="0"/>
        <v>0.0499</v>
      </c>
      <c r="C46" s="171">
        <f t="shared" si="1"/>
        <v>0</v>
      </c>
      <c r="D46" s="171">
        <f t="shared" si="2"/>
        <v>876.0113452153265</v>
      </c>
      <c r="E46" s="171">
        <f t="shared" si="3"/>
        <v>147691.51566358862</v>
      </c>
      <c r="F46" s="171">
        <f t="shared" si="4"/>
        <v>-876.0113452153265</v>
      </c>
      <c r="G46" s="171"/>
      <c r="H46" s="125"/>
      <c r="I46" s="182"/>
      <c r="J46" s="26"/>
      <c r="K46" s="18"/>
      <c r="L46" s="9"/>
      <c r="M46" s="3"/>
      <c r="N46" s="15"/>
      <c r="O46" s="15"/>
      <c r="P46" s="15"/>
    </row>
    <row r="47" spans="1:16" ht="9.75">
      <c r="A47" s="178">
        <v>10</v>
      </c>
      <c r="B47" s="179">
        <f t="shared" si="0"/>
        <v>0.0499</v>
      </c>
      <c r="C47" s="171">
        <f t="shared" si="1"/>
        <v>0</v>
      </c>
      <c r="D47" s="171">
        <f t="shared" si="2"/>
        <v>876.0113452153265</v>
      </c>
      <c r="E47" s="171">
        <f t="shared" si="3"/>
        <v>147429.65487100772</v>
      </c>
      <c r="F47" s="171">
        <f t="shared" si="4"/>
        <v>-876.0113452153265</v>
      </c>
      <c r="G47" s="171"/>
      <c r="H47" s="125"/>
      <c r="I47" s="182"/>
      <c r="J47" s="26"/>
      <c r="K47" s="18"/>
      <c r="L47" s="9"/>
      <c r="M47" s="3"/>
      <c r="N47" s="15"/>
      <c r="O47" s="15"/>
      <c r="P47" s="15"/>
    </row>
    <row r="48" spans="1:16" ht="9.75">
      <c r="A48" s="178">
        <v>11</v>
      </c>
      <c r="B48" s="179">
        <f t="shared" si="0"/>
        <v>0.0499</v>
      </c>
      <c r="C48" s="171">
        <f t="shared" si="1"/>
        <v>0</v>
      </c>
      <c r="D48" s="171">
        <f t="shared" si="2"/>
        <v>876.0113452153265</v>
      </c>
      <c r="E48" s="171">
        <f t="shared" si="3"/>
        <v>147166.70517396432</v>
      </c>
      <c r="F48" s="171">
        <f t="shared" si="4"/>
        <v>-876.0113452153265</v>
      </c>
      <c r="G48" s="171"/>
      <c r="H48" s="125"/>
      <c r="I48" s="182"/>
      <c r="J48" s="26"/>
      <c r="K48" s="18"/>
      <c r="L48" s="9"/>
      <c r="M48" s="3"/>
      <c r="N48" s="15"/>
      <c r="O48" s="15"/>
      <c r="P48" s="15"/>
    </row>
    <row r="49" spans="1:16" ht="9.75">
      <c r="A49" s="178">
        <v>12</v>
      </c>
      <c r="B49" s="179">
        <f t="shared" si="0"/>
        <v>0.0499</v>
      </c>
      <c r="C49" s="171">
        <f t="shared" si="1"/>
        <v>0</v>
      </c>
      <c r="D49" s="171">
        <f t="shared" si="2"/>
        <v>876.0113452153265</v>
      </c>
      <c r="E49" s="171">
        <f t="shared" si="3"/>
        <v>146902.66204443073</v>
      </c>
      <c r="F49" s="171">
        <f t="shared" si="4"/>
        <v>-876.0113452153265</v>
      </c>
      <c r="G49" s="171"/>
      <c r="H49" s="125"/>
      <c r="I49" s="182"/>
      <c r="J49" s="26"/>
      <c r="K49" s="18"/>
      <c r="L49" s="9"/>
      <c r="M49" s="3"/>
      <c r="N49" s="15"/>
      <c r="O49" s="15"/>
      <c r="P49" s="15"/>
    </row>
    <row r="50" spans="1:16" ht="9.75">
      <c r="A50" s="178">
        <v>13</v>
      </c>
      <c r="B50" s="179">
        <f t="shared" si="0"/>
        <v>0.0499</v>
      </c>
      <c r="C50" s="171">
        <f t="shared" si="1"/>
        <v>0</v>
      </c>
      <c r="D50" s="171">
        <f t="shared" si="2"/>
        <v>876.0113452153265</v>
      </c>
      <c r="E50" s="171">
        <f t="shared" si="3"/>
        <v>146637.52093555016</v>
      </c>
      <c r="F50" s="171">
        <f t="shared" si="4"/>
        <v>-876.0113452153265</v>
      </c>
      <c r="G50" s="171"/>
      <c r="H50" s="125"/>
      <c r="I50" s="182"/>
      <c r="J50" s="26"/>
      <c r="K50" s="18"/>
      <c r="L50" s="9"/>
      <c r="M50" s="3"/>
      <c r="N50" s="15"/>
      <c r="O50" s="15"/>
      <c r="P50" s="15"/>
    </row>
    <row r="51" spans="1:16" ht="9.75">
      <c r="A51" s="178">
        <v>14</v>
      </c>
      <c r="B51" s="179">
        <f t="shared" si="0"/>
        <v>0.0499</v>
      </c>
      <c r="C51" s="171">
        <f t="shared" si="1"/>
        <v>0</v>
      </c>
      <c r="D51" s="171">
        <f t="shared" si="2"/>
        <v>876.0113452153265</v>
      </c>
      <c r="E51" s="171">
        <f t="shared" si="3"/>
        <v>146371.2772815585</v>
      </c>
      <c r="F51" s="171">
        <f t="shared" si="4"/>
        <v>-876.0113452153265</v>
      </c>
      <c r="G51" s="171"/>
      <c r="H51" s="125"/>
      <c r="I51" s="182"/>
      <c r="J51" s="26"/>
      <c r="K51" s="18"/>
      <c r="L51" s="9"/>
      <c r="M51" s="3"/>
      <c r="N51" s="15"/>
      <c r="O51" s="15"/>
      <c r="P51" s="15"/>
    </row>
    <row r="52" spans="1:16" ht="9.75">
      <c r="A52" s="178">
        <v>15</v>
      </c>
      <c r="B52" s="179">
        <f t="shared" si="0"/>
        <v>0.0499</v>
      </c>
      <c r="C52" s="171">
        <f t="shared" si="1"/>
        <v>0</v>
      </c>
      <c r="D52" s="171">
        <f t="shared" si="2"/>
        <v>876.0113452153265</v>
      </c>
      <c r="E52" s="171">
        <f t="shared" si="3"/>
        <v>146103.92649770563</v>
      </c>
      <c r="F52" s="171">
        <f t="shared" si="4"/>
        <v>-876.0113452153265</v>
      </c>
      <c r="G52" s="171"/>
      <c r="H52" s="125"/>
      <c r="I52" s="182"/>
      <c r="J52" s="26"/>
      <c r="K52" s="18"/>
      <c r="L52" s="9"/>
      <c r="M52" s="3"/>
      <c r="N52" s="15"/>
      <c r="O52" s="15"/>
      <c r="P52" s="15"/>
    </row>
    <row r="53" spans="1:16" ht="9.75">
      <c r="A53" s="178">
        <v>16</v>
      </c>
      <c r="B53" s="179">
        <f t="shared" si="0"/>
        <v>0.0499</v>
      </c>
      <c r="C53" s="171">
        <f t="shared" si="1"/>
        <v>0</v>
      </c>
      <c r="D53" s="171">
        <f t="shared" si="2"/>
        <v>876.0113452153265</v>
      </c>
      <c r="E53" s="171">
        <f t="shared" si="3"/>
        <v>145835.4639801766</v>
      </c>
      <c r="F53" s="171">
        <f t="shared" si="4"/>
        <v>-876.0113452153265</v>
      </c>
      <c r="G53" s="171"/>
      <c r="H53" s="125"/>
      <c r="I53" s="182"/>
      <c r="J53" s="26"/>
      <c r="K53" s="18"/>
      <c r="L53" s="9"/>
      <c r="M53" s="3"/>
      <c r="N53" s="15"/>
      <c r="O53" s="15"/>
      <c r="P53" s="15"/>
    </row>
    <row r="54" spans="1:16" ht="9.75">
      <c r="A54" s="178">
        <v>17</v>
      </c>
      <c r="B54" s="179">
        <f t="shared" si="0"/>
        <v>0.0499</v>
      </c>
      <c r="C54" s="171">
        <f t="shared" si="1"/>
        <v>0</v>
      </c>
      <c r="D54" s="171">
        <f t="shared" si="2"/>
        <v>876.0113452153265</v>
      </c>
      <c r="E54" s="171">
        <f t="shared" si="3"/>
        <v>145565.88510601217</v>
      </c>
      <c r="F54" s="171">
        <f t="shared" si="4"/>
        <v>-876.0113452153265</v>
      </c>
      <c r="G54" s="171"/>
      <c r="H54" s="125"/>
      <c r="I54" s="182"/>
      <c r="J54" s="26"/>
      <c r="K54" s="18"/>
      <c r="L54" s="9"/>
      <c r="M54" s="3"/>
      <c r="N54" s="15"/>
      <c r="O54" s="15"/>
      <c r="P54" s="15"/>
    </row>
    <row r="55" spans="1:16" ht="9.75">
      <c r="A55" s="178">
        <v>18</v>
      </c>
      <c r="B55" s="179">
        <f t="shared" si="0"/>
        <v>0.0499</v>
      </c>
      <c r="C55" s="171">
        <f t="shared" si="1"/>
        <v>0</v>
      </c>
      <c r="D55" s="171">
        <f t="shared" si="2"/>
        <v>876.0113452153265</v>
      </c>
      <c r="E55" s="171">
        <f t="shared" si="3"/>
        <v>145295.18523302933</v>
      </c>
      <c r="F55" s="171">
        <f t="shared" si="4"/>
        <v>-876.0113452153265</v>
      </c>
      <c r="G55" s="171"/>
      <c r="H55" s="125"/>
      <c r="I55" s="182"/>
      <c r="J55" s="26"/>
      <c r="K55" s="18"/>
      <c r="L55" s="9"/>
      <c r="M55" s="3"/>
      <c r="N55" s="15"/>
      <c r="O55" s="15"/>
      <c r="P55" s="15"/>
    </row>
    <row r="56" spans="1:16" ht="9.75">
      <c r="A56" s="178">
        <v>19</v>
      </c>
      <c r="B56" s="179">
        <f t="shared" si="0"/>
        <v>0.0499</v>
      </c>
      <c r="C56" s="171">
        <f t="shared" si="1"/>
        <v>0</v>
      </c>
      <c r="D56" s="171">
        <f t="shared" si="2"/>
        <v>876.0113452153265</v>
      </c>
      <c r="E56" s="171">
        <f t="shared" si="3"/>
        <v>145023.35969974136</v>
      </c>
      <c r="F56" s="171">
        <f t="shared" si="4"/>
        <v>-876.0113452153265</v>
      </c>
      <c r="G56" s="171"/>
      <c r="H56" s="125"/>
      <c r="I56" s="182"/>
      <c r="J56" s="26"/>
      <c r="K56" s="18"/>
      <c r="L56" s="9"/>
      <c r="M56" s="3"/>
      <c r="N56" s="15"/>
      <c r="O56" s="15"/>
      <c r="P56" s="15"/>
    </row>
    <row r="57" spans="1:16" ht="9.75">
      <c r="A57" s="178">
        <v>20</v>
      </c>
      <c r="B57" s="179">
        <f t="shared" si="0"/>
        <v>0.0499</v>
      </c>
      <c r="C57" s="171">
        <f t="shared" si="1"/>
        <v>0</v>
      </c>
      <c r="D57" s="171">
        <f t="shared" si="2"/>
        <v>876.0113452153265</v>
      </c>
      <c r="E57" s="171">
        <f t="shared" si="3"/>
        <v>144750.40382527746</v>
      </c>
      <c r="F57" s="171">
        <f t="shared" si="4"/>
        <v>-876.0113452153265</v>
      </c>
      <c r="G57" s="171"/>
      <c r="H57" s="125"/>
      <c r="I57" s="182"/>
      <c r="J57" s="26"/>
      <c r="K57" s="18"/>
      <c r="L57" s="9"/>
      <c r="M57" s="3"/>
      <c r="N57" s="15"/>
      <c r="O57" s="15"/>
      <c r="P57" s="15"/>
    </row>
    <row r="58" spans="1:16" ht="9.75">
      <c r="A58" s="178">
        <v>21</v>
      </c>
      <c r="B58" s="179">
        <f t="shared" si="0"/>
        <v>0.0499</v>
      </c>
      <c r="C58" s="171">
        <f t="shared" si="1"/>
        <v>0</v>
      </c>
      <c r="D58" s="171">
        <f t="shared" si="2"/>
        <v>876.0113452153265</v>
      </c>
      <c r="E58" s="171">
        <f t="shared" si="3"/>
        <v>144476.31290930224</v>
      </c>
      <c r="F58" s="171">
        <f t="shared" si="4"/>
        <v>-876.0113452153265</v>
      </c>
      <c r="G58" s="171"/>
      <c r="H58" s="125"/>
      <c r="I58" s="182"/>
      <c r="J58" s="26"/>
      <c r="K58" s="18"/>
      <c r="L58" s="9"/>
      <c r="M58" s="3"/>
      <c r="N58" s="15"/>
      <c r="O58" s="15"/>
      <c r="P58" s="15"/>
    </row>
    <row r="59" spans="1:16" ht="9.75">
      <c r="A59" s="178">
        <v>22</v>
      </c>
      <c r="B59" s="179">
        <f t="shared" si="0"/>
        <v>0.0499</v>
      </c>
      <c r="C59" s="171">
        <f t="shared" si="1"/>
        <v>0</v>
      </c>
      <c r="D59" s="171">
        <f t="shared" si="2"/>
        <v>876.0113452153265</v>
      </c>
      <c r="E59" s="171">
        <f t="shared" si="3"/>
        <v>144201.08223193476</v>
      </c>
      <c r="F59" s="171">
        <f t="shared" si="4"/>
        <v>-876.0113452153265</v>
      </c>
      <c r="G59" s="171"/>
      <c r="H59" s="125"/>
      <c r="I59" s="182"/>
      <c r="J59" s="26"/>
      <c r="K59" s="18"/>
      <c r="L59" s="9"/>
      <c r="M59" s="3"/>
      <c r="N59" s="15"/>
      <c r="O59" s="15"/>
      <c r="P59" s="15"/>
    </row>
    <row r="60" spans="1:16" ht="9.75">
      <c r="A60" s="178">
        <v>23</v>
      </c>
      <c r="B60" s="179">
        <f t="shared" si="0"/>
        <v>0.0499</v>
      </c>
      <c r="C60" s="171">
        <f t="shared" si="1"/>
        <v>0</v>
      </c>
      <c r="D60" s="171">
        <f t="shared" si="2"/>
        <v>876.0113452153265</v>
      </c>
      <c r="E60" s="171">
        <f t="shared" si="3"/>
        <v>143924.70705366723</v>
      </c>
      <c r="F60" s="171">
        <f t="shared" si="4"/>
        <v>-876.0113452153265</v>
      </c>
      <c r="G60" s="171"/>
      <c r="H60" s="125"/>
      <c r="I60" s="182"/>
      <c r="J60" s="26"/>
      <c r="K60" s="18"/>
      <c r="L60" s="9"/>
      <c r="M60" s="3"/>
      <c r="N60" s="15"/>
      <c r="O60" s="15"/>
      <c r="P60" s="15"/>
    </row>
    <row r="61" spans="1:16" ht="9.75">
      <c r="A61" s="178">
        <v>24</v>
      </c>
      <c r="B61" s="179">
        <f t="shared" si="0"/>
        <v>0.0499</v>
      </c>
      <c r="C61" s="171">
        <f t="shared" si="1"/>
        <v>0</v>
      </c>
      <c r="D61" s="171">
        <f t="shared" si="2"/>
        <v>876.0113452153265</v>
      </c>
      <c r="E61" s="171">
        <f t="shared" si="3"/>
        <v>143647.1826152834</v>
      </c>
      <c r="F61" s="171">
        <f t="shared" si="4"/>
        <v>-876.0113452153265</v>
      </c>
      <c r="G61" s="171"/>
      <c r="H61" s="125"/>
      <c r="I61" s="182"/>
      <c r="J61" s="26"/>
      <c r="K61" s="18"/>
      <c r="L61" s="9"/>
      <c r="M61" s="3"/>
      <c r="N61" s="15"/>
      <c r="O61" s="15"/>
      <c r="P61" s="15"/>
    </row>
    <row r="62" spans="1:16" ht="9.75">
      <c r="A62" s="178">
        <v>25</v>
      </c>
      <c r="B62" s="179">
        <f t="shared" si="0"/>
        <v>0.0499</v>
      </c>
      <c r="C62" s="171">
        <f t="shared" si="1"/>
        <v>0</v>
      </c>
      <c r="D62" s="171">
        <f t="shared" si="2"/>
        <v>876.0113452153265</v>
      </c>
      <c r="E62" s="171">
        <f t="shared" si="3"/>
        <v>143368.50413777665</v>
      </c>
      <c r="F62" s="171">
        <f t="shared" si="4"/>
        <v>-876.0113452153265</v>
      </c>
      <c r="G62" s="171"/>
      <c r="H62" s="125"/>
      <c r="I62" s="182"/>
      <c r="J62" s="26"/>
      <c r="K62" s="18"/>
      <c r="L62" s="9"/>
      <c r="M62" s="3"/>
      <c r="N62" s="15"/>
      <c r="O62" s="15"/>
      <c r="P62" s="15"/>
    </row>
    <row r="63" spans="1:16" ht="9.75">
      <c r="A63" s="178">
        <v>26</v>
      </c>
      <c r="B63" s="179">
        <f t="shared" si="0"/>
        <v>0.0499</v>
      </c>
      <c r="C63" s="171">
        <f t="shared" si="1"/>
        <v>0</v>
      </c>
      <c r="D63" s="171">
        <f t="shared" si="2"/>
        <v>876.0113452153265</v>
      </c>
      <c r="E63" s="171">
        <f t="shared" si="3"/>
        <v>143088.66682226758</v>
      </c>
      <c r="F63" s="171">
        <f t="shared" si="4"/>
        <v>-876.0113452153265</v>
      </c>
      <c r="G63" s="171"/>
      <c r="H63" s="125"/>
      <c r="I63" s="182"/>
      <c r="J63" s="26"/>
      <c r="K63" s="18"/>
      <c r="L63" s="9"/>
      <c r="M63" s="3"/>
      <c r="N63" s="15"/>
      <c r="O63" s="15"/>
      <c r="P63" s="15"/>
    </row>
    <row r="64" spans="1:16" ht="9.75">
      <c r="A64" s="178">
        <v>27</v>
      </c>
      <c r="B64" s="179">
        <f t="shared" si="0"/>
        <v>0.0499</v>
      </c>
      <c r="C64" s="171">
        <f t="shared" si="1"/>
        <v>0</v>
      </c>
      <c r="D64" s="171">
        <f t="shared" si="2"/>
        <v>876.0113452153265</v>
      </c>
      <c r="E64" s="171">
        <f t="shared" si="3"/>
        <v>142807.66584992153</v>
      </c>
      <c r="F64" s="171">
        <f t="shared" si="4"/>
        <v>-876.0113452153265</v>
      </c>
      <c r="G64" s="171"/>
      <c r="H64" s="125"/>
      <c r="I64" s="182"/>
      <c r="J64" s="26"/>
      <c r="K64" s="18"/>
      <c r="L64" s="9"/>
      <c r="M64" s="3"/>
      <c r="N64" s="15"/>
      <c r="O64" s="15"/>
      <c r="P64" s="15"/>
    </row>
    <row r="65" spans="1:16" ht="9.75">
      <c r="A65" s="178">
        <v>28</v>
      </c>
      <c r="B65" s="179">
        <f t="shared" si="0"/>
        <v>0.0499</v>
      </c>
      <c r="C65" s="171">
        <f t="shared" si="1"/>
        <v>0</v>
      </c>
      <c r="D65" s="171">
        <f t="shared" si="2"/>
        <v>876.0113452153265</v>
      </c>
      <c r="E65" s="171">
        <f t="shared" si="3"/>
        <v>142525.49638186547</v>
      </c>
      <c r="F65" s="171">
        <f t="shared" si="4"/>
        <v>-876.0113452153265</v>
      </c>
      <c r="G65" s="171"/>
      <c r="H65" s="125"/>
      <c r="I65" s="182"/>
      <c r="J65" s="26"/>
      <c r="K65" s="18"/>
      <c r="L65" s="9"/>
      <c r="M65" s="3"/>
      <c r="N65" s="15"/>
      <c r="O65" s="15"/>
      <c r="P65" s="15"/>
    </row>
    <row r="66" spans="1:16" ht="9.75">
      <c r="A66" s="178">
        <v>29</v>
      </c>
      <c r="B66" s="179">
        <f t="shared" si="0"/>
        <v>0.0499</v>
      </c>
      <c r="C66" s="171">
        <f t="shared" si="1"/>
        <v>0</v>
      </c>
      <c r="D66" s="171">
        <f t="shared" si="2"/>
        <v>876.0113452153265</v>
      </c>
      <c r="E66" s="171">
        <f t="shared" si="3"/>
        <v>142242.15355910474</v>
      </c>
      <c r="F66" s="171">
        <f t="shared" si="4"/>
        <v>-876.0113452153265</v>
      </c>
      <c r="G66" s="171"/>
      <c r="H66" s="125"/>
      <c r="I66" s="182"/>
      <c r="J66" s="26"/>
      <c r="K66" s="18"/>
      <c r="L66" s="9"/>
      <c r="M66" s="3"/>
      <c r="N66" s="15"/>
      <c r="O66" s="15"/>
      <c r="P66" s="15"/>
    </row>
    <row r="67" spans="1:16" ht="9.75">
      <c r="A67" s="178">
        <v>30</v>
      </c>
      <c r="B67" s="179">
        <f t="shared" si="0"/>
        <v>0.0499</v>
      </c>
      <c r="C67" s="171">
        <f t="shared" si="1"/>
        <v>0</v>
      </c>
      <c r="D67" s="171">
        <f t="shared" si="2"/>
        <v>876.0113452153265</v>
      </c>
      <c r="E67" s="171">
        <f t="shared" si="3"/>
        <v>141957.63250243937</v>
      </c>
      <c r="F67" s="171">
        <f t="shared" si="4"/>
        <v>-876.0113452153265</v>
      </c>
      <c r="G67" s="171"/>
      <c r="H67" s="125"/>
      <c r="I67" s="182"/>
      <c r="J67" s="26"/>
      <c r="K67" s="18"/>
      <c r="L67" s="9"/>
      <c r="M67" s="3"/>
      <c r="N67" s="15"/>
      <c r="O67" s="15"/>
      <c r="P67" s="15"/>
    </row>
    <row r="68" spans="1:16" ht="9.75">
      <c r="A68" s="178">
        <v>31</v>
      </c>
      <c r="B68" s="179">
        <f t="shared" si="0"/>
        <v>0.0499</v>
      </c>
      <c r="C68" s="171">
        <f t="shared" si="1"/>
        <v>0</v>
      </c>
      <c r="D68" s="171">
        <f t="shared" si="2"/>
        <v>876.0113452153265</v>
      </c>
      <c r="E68" s="171">
        <f t="shared" si="3"/>
        <v>141671.92831238</v>
      </c>
      <c r="F68" s="171">
        <f t="shared" si="4"/>
        <v>-876.0113452153265</v>
      </c>
      <c r="G68" s="171"/>
      <c r="H68" s="125"/>
      <c r="I68" s="182"/>
      <c r="J68" s="26"/>
      <c r="K68" s="18"/>
      <c r="L68" s="9"/>
      <c r="M68" s="3"/>
      <c r="N68" s="15"/>
      <c r="O68" s="15"/>
      <c r="P68" s="15"/>
    </row>
    <row r="69" spans="1:16" ht="9.75">
      <c r="A69" s="178">
        <v>32</v>
      </c>
      <c r="B69" s="179">
        <f t="shared" si="0"/>
        <v>0.0499</v>
      </c>
      <c r="C69" s="171">
        <f t="shared" si="1"/>
        <v>0</v>
      </c>
      <c r="D69" s="171">
        <f t="shared" si="2"/>
        <v>876.0113452153265</v>
      </c>
      <c r="E69" s="171">
        <f t="shared" si="3"/>
        <v>141385.03606906367</v>
      </c>
      <c r="F69" s="171">
        <f t="shared" si="4"/>
        <v>-876.0113452153265</v>
      </c>
      <c r="G69" s="171"/>
      <c r="H69" s="125"/>
      <c r="I69" s="182"/>
      <c r="J69" s="26"/>
      <c r="K69" s="18"/>
      <c r="L69" s="9"/>
      <c r="M69" s="3"/>
      <c r="N69" s="15"/>
      <c r="O69" s="15"/>
      <c r="P69" s="15"/>
    </row>
    <row r="70" spans="1:16" ht="9.75">
      <c r="A70" s="178">
        <v>33</v>
      </c>
      <c r="B70" s="179">
        <f t="shared" si="0"/>
        <v>0.0499</v>
      </c>
      <c r="C70" s="171">
        <f t="shared" si="1"/>
        <v>0</v>
      </c>
      <c r="D70" s="171">
        <f t="shared" si="2"/>
        <v>876.0113452153265</v>
      </c>
      <c r="E70" s="171">
        <f t="shared" si="3"/>
        <v>141096.95083216886</v>
      </c>
      <c r="F70" s="171">
        <f t="shared" si="4"/>
        <v>-876.0113452153265</v>
      </c>
      <c r="G70" s="171"/>
      <c r="H70" s="125"/>
      <c r="I70" s="182"/>
      <c r="J70" s="26"/>
      <c r="K70" s="18"/>
      <c r="L70" s="9"/>
      <c r="M70" s="3"/>
      <c r="N70" s="15"/>
      <c r="O70" s="15"/>
      <c r="P70" s="15"/>
    </row>
    <row r="71" spans="1:16" ht="9.75">
      <c r="A71" s="178">
        <v>34</v>
      </c>
      <c r="B71" s="179">
        <f t="shared" si="0"/>
        <v>0.0499</v>
      </c>
      <c r="C71" s="171">
        <f t="shared" si="1"/>
        <v>0</v>
      </c>
      <c r="D71" s="171">
        <f t="shared" si="2"/>
        <v>876.0113452153265</v>
      </c>
      <c r="E71" s="171">
        <f t="shared" si="3"/>
        <v>140807.66764083065</v>
      </c>
      <c r="F71" s="171">
        <f t="shared" si="4"/>
        <v>-876.0113452153265</v>
      </c>
      <c r="G71" s="171"/>
      <c r="H71" s="125"/>
      <c r="I71" s="182"/>
      <c r="J71" s="26"/>
      <c r="K71" s="18"/>
      <c r="L71" s="9"/>
      <c r="M71" s="3"/>
      <c r="N71" s="15"/>
      <c r="O71" s="15"/>
      <c r="P71" s="15"/>
    </row>
    <row r="72" spans="1:16" ht="9.75">
      <c r="A72" s="178">
        <v>35</v>
      </c>
      <c r="B72" s="179">
        <f t="shared" si="0"/>
        <v>0.0499</v>
      </c>
      <c r="C72" s="171">
        <f t="shared" si="1"/>
        <v>0</v>
      </c>
      <c r="D72" s="171">
        <f t="shared" si="2"/>
        <v>876.0113452153265</v>
      </c>
      <c r="E72" s="171">
        <f t="shared" si="3"/>
        <v>140517.18151355512</v>
      </c>
      <c r="F72" s="171">
        <f t="shared" si="4"/>
        <v>-876.0113452153265</v>
      </c>
      <c r="G72" s="171"/>
      <c r="H72" s="125"/>
      <c r="I72" s="182"/>
      <c r="J72" s="26"/>
      <c r="K72" s="18"/>
      <c r="L72" s="9"/>
      <c r="M72" s="3"/>
      <c r="N72" s="15"/>
      <c r="O72" s="15"/>
      <c r="P72" s="15"/>
    </row>
    <row r="73" spans="1:18" ht="9.75">
      <c r="A73" s="183">
        <v>36</v>
      </c>
      <c r="B73" s="179">
        <f t="shared" si="0"/>
        <v>0.0499</v>
      </c>
      <c r="C73" s="171">
        <f t="shared" si="1"/>
        <v>0</v>
      </c>
      <c r="D73" s="171">
        <f t="shared" si="2"/>
        <v>876.0113452153265</v>
      </c>
      <c r="E73" s="171">
        <f t="shared" si="3"/>
        <v>140225.48744813364</v>
      </c>
      <c r="F73" s="171">
        <f t="shared" si="4"/>
        <v>-876.0113452153265</v>
      </c>
      <c r="G73" s="171"/>
      <c r="H73" s="125"/>
      <c r="I73" s="182"/>
      <c r="J73" s="26"/>
      <c r="K73" s="18"/>
      <c r="L73" s="9"/>
      <c r="M73" s="3"/>
      <c r="N73" s="15"/>
      <c r="O73" s="15"/>
      <c r="P73" s="15"/>
      <c r="Q73" s="3"/>
      <c r="R73" s="3"/>
    </row>
    <row r="74" spans="1:18" ht="9.75">
      <c r="A74" s="178">
        <v>37</v>
      </c>
      <c r="B74" s="179">
        <f t="shared" si="0"/>
        <v>0.0499</v>
      </c>
      <c r="C74" s="171">
        <f t="shared" si="1"/>
        <v>0</v>
      </c>
      <c r="D74" s="171">
        <f t="shared" si="2"/>
        <v>876.0113452153265</v>
      </c>
      <c r="E74" s="171">
        <f t="shared" si="3"/>
        <v>139932.5804215568</v>
      </c>
      <c r="F74" s="171">
        <f t="shared" si="4"/>
        <v>-876.0113452153265</v>
      </c>
      <c r="G74" s="171"/>
      <c r="H74" s="125"/>
      <c r="I74" s="182"/>
      <c r="J74" s="26"/>
      <c r="K74" s="18"/>
      <c r="L74" s="9"/>
      <c r="M74" s="3"/>
      <c r="N74" s="15"/>
      <c r="O74" s="15"/>
      <c r="P74" s="15"/>
      <c r="Q74" s="10"/>
      <c r="R74" s="10"/>
    </row>
    <row r="75" spans="1:18" ht="9.75">
      <c r="A75" s="178">
        <v>38</v>
      </c>
      <c r="B75" s="179">
        <f t="shared" si="0"/>
        <v>0.0499</v>
      </c>
      <c r="C75" s="171">
        <f t="shared" si="1"/>
        <v>0</v>
      </c>
      <c r="D75" s="171">
        <f t="shared" si="2"/>
        <v>876.0113452153265</v>
      </c>
      <c r="E75" s="171">
        <f t="shared" si="3"/>
        <v>139638.45538992778</v>
      </c>
      <c r="F75" s="171">
        <f t="shared" si="4"/>
        <v>-876.0113452153265</v>
      </c>
      <c r="G75" s="171"/>
      <c r="H75" s="125"/>
      <c r="I75" s="182"/>
      <c r="J75" s="26"/>
      <c r="K75" s="18"/>
      <c r="L75" s="9"/>
      <c r="Q75" s="10"/>
      <c r="R75" s="10"/>
    </row>
    <row r="76" spans="1:18" ht="9.75">
      <c r="A76" s="178">
        <v>39</v>
      </c>
      <c r="B76" s="179">
        <f t="shared" si="0"/>
        <v>0.0499</v>
      </c>
      <c r="C76" s="171">
        <f t="shared" si="1"/>
        <v>0</v>
      </c>
      <c r="D76" s="171">
        <f t="shared" si="2"/>
        <v>876.0113452153265</v>
      </c>
      <c r="E76" s="171">
        <f t="shared" si="3"/>
        <v>139343.10728837558</v>
      </c>
      <c r="F76" s="171">
        <f t="shared" si="4"/>
        <v>-876.0113452153265</v>
      </c>
      <c r="G76" s="171"/>
      <c r="H76" s="125"/>
      <c r="I76" s="182"/>
      <c r="J76" s="26"/>
      <c r="K76" s="18"/>
      <c r="L76" s="9"/>
      <c r="N76" s="15"/>
      <c r="P76" s="15"/>
      <c r="Q76" s="10"/>
      <c r="R76" s="10"/>
    </row>
    <row r="77" spans="1:18" ht="9.75">
      <c r="A77" s="178">
        <v>40</v>
      </c>
      <c r="B77" s="179">
        <f t="shared" si="0"/>
        <v>0.0499</v>
      </c>
      <c r="C77" s="171">
        <f t="shared" si="1"/>
        <v>0</v>
      </c>
      <c r="D77" s="171">
        <f t="shared" si="2"/>
        <v>876.0113452153265</v>
      </c>
      <c r="E77" s="171">
        <f t="shared" si="3"/>
        <v>139046.53103096774</v>
      </c>
      <c r="F77" s="171">
        <f t="shared" si="4"/>
        <v>-876.0113452153265</v>
      </c>
      <c r="G77" s="171"/>
      <c r="H77" s="125"/>
      <c r="I77" s="182"/>
      <c r="J77" s="26"/>
      <c r="K77" s="18"/>
      <c r="L77" s="9"/>
      <c r="Q77" s="10"/>
      <c r="R77" s="10"/>
    </row>
    <row r="78" spans="1:18" ht="9.75">
      <c r="A78" s="178">
        <v>41</v>
      </c>
      <c r="B78" s="179">
        <f t="shared" si="0"/>
        <v>0.0499</v>
      </c>
      <c r="C78" s="171">
        <f t="shared" si="1"/>
        <v>0</v>
      </c>
      <c r="D78" s="171">
        <f t="shared" si="2"/>
        <v>876.0113452153265</v>
      </c>
      <c r="E78" s="171">
        <f t="shared" si="3"/>
        <v>138748.72151062285</v>
      </c>
      <c r="F78" s="171">
        <f t="shared" si="4"/>
        <v>-876.0113452153265</v>
      </c>
      <c r="G78" s="171"/>
      <c r="H78" s="125"/>
      <c r="I78" s="182"/>
      <c r="J78" s="26"/>
      <c r="K78" s="18"/>
      <c r="L78" s="9"/>
      <c r="M78" s="16"/>
      <c r="Q78" s="10"/>
      <c r="R78" s="10"/>
    </row>
    <row r="79" spans="1:18" ht="9.75">
      <c r="A79" s="178">
        <v>42</v>
      </c>
      <c r="B79" s="179">
        <f t="shared" si="0"/>
        <v>0.0499</v>
      </c>
      <c r="C79" s="171">
        <f t="shared" si="1"/>
        <v>0</v>
      </c>
      <c r="D79" s="171">
        <f t="shared" si="2"/>
        <v>876.0113452153265</v>
      </c>
      <c r="E79" s="171">
        <f t="shared" si="3"/>
        <v>138449.67359902253</v>
      </c>
      <c r="F79" s="171">
        <f t="shared" si="4"/>
        <v>-876.0113452153265</v>
      </c>
      <c r="G79" s="171"/>
      <c r="H79" s="125"/>
      <c r="I79" s="182"/>
      <c r="J79" s="26"/>
      <c r="K79" s="18"/>
      <c r="L79" s="9"/>
      <c r="M79" s="16"/>
      <c r="N79" s="11"/>
      <c r="Q79" s="10"/>
      <c r="R79" s="10"/>
    </row>
    <row r="80" spans="1:18" ht="9.75">
      <c r="A80" s="178">
        <v>43</v>
      </c>
      <c r="B80" s="179">
        <f t="shared" si="0"/>
        <v>0.0499</v>
      </c>
      <c r="C80" s="171">
        <f t="shared" si="1"/>
        <v>0</v>
      </c>
      <c r="D80" s="171">
        <f t="shared" si="2"/>
        <v>876.0113452153265</v>
      </c>
      <c r="E80" s="171">
        <f t="shared" si="3"/>
        <v>138149.38214652313</v>
      </c>
      <c r="F80" s="171">
        <f t="shared" si="4"/>
        <v>-876.0113452153265</v>
      </c>
      <c r="G80" s="171"/>
      <c r="H80" s="125"/>
      <c r="I80" s="182"/>
      <c r="J80" s="26"/>
      <c r="K80" s="18"/>
      <c r="L80" s="9"/>
      <c r="M80" s="16"/>
      <c r="N80" s="11"/>
      <c r="Q80" s="10"/>
      <c r="R80" s="10"/>
    </row>
    <row r="81" spans="1:18" ht="9.75">
      <c r="A81" s="178">
        <v>44</v>
      </c>
      <c r="B81" s="179">
        <f t="shared" si="0"/>
        <v>0.0499</v>
      </c>
      <c r="C81" s="171">
        <f t="shared" si="1"/>
        <v>0</v>
      </c>
      <c r="D81" s="171">
        <f t="shared" si="2"/>
        <v>876.0113452153265</v>
      </c>
      <c r="E81" s="171">
        <f t="shared" si="3"/>
        <v>137847.8419820671</v>
      </c>
      <c r="F81" s="171">
        <f t="shared" si="4"/>
        <v>-876.0113452153265</v>
      </c>
      <c r="G81" s="171"/>
      <c r="H81" s="125"/>
      <c r="I81" s="182"/>
      <c r="J81" s="26"/>
      <c r="K81" s="18"/>
      <c r="L81" s="9"/>
      <c r="M81" s="16"/>
      <c r="N81" s="11"/>
      <c r="Q81" s="10"/>
      <c r="R81" s="10"/>
    </row>
    <row r="82" spans="1:18" ht="9.75">
      <c r="A82" s="178">
        <v>45</v>
      </c>
      <c r="B82" s="179">
        <f t="shared" si="0"/>
        <v>0.0499</v>
      </c>
      <c r="C82" s="171">
        <f t="shared" si="1"/>
        <v>0</v>
      </c>
      <c r="D82" s="171">
        <f t="shared" si="2"/>
        <v>876.0113452153265</v>
      </c>
      <c r="E82" s="171">
        <f t="shared" si="3"/>
        <v>137545.04791309388</v>
      </c>
      <c r="F82" s="171">
        <f t="shared" si="4"/>
        <v>-876.0113452153265</v>
      </c>
      <c r="G82" s="171"/>
      <c r="H82" s="125"/>
      <c r="I82" s="182"/>
      <c r="J82" s="26"/>
      <c r="K82" s="18"/>
      <c r="L82" s="9"/>
      <c r="M82" s="16"/>
      <c r="N82" s="11"/>
      <c r="Q82" s="10"/>
      <c r="R82" s="10"/>
    </row>
    <row r="83" spans="1:18" ht="9.75">
      <c r="A83" s="178">
        <v>46</v>
      </c>
      <c r="B83" s="179">
        <f t="shared" si="0"/>
        <v>0.0499</v>
      </c>
      <c r="C83" s="171">
        <f t="shared" si="1"/>
        <v>0</v>
      </c>
      <c r="D83" s="171">
        <f t="shared" si="2"/>
        <v>876.0113452153265</v>
      </c>
      <c r="E83" s="171">
        <f t="shared" si="3"/>
        <v>137240.9947254505</v>
      </c>
      <c r="F83" s="171">
        <f t="shared" si="4"/>
        <v>-876.0113452153265</v>
      </c>
      <c r="G83" s="171"/>
      <c r="H83" s="125"/>
      <c r="I83" s="182"/>
      <c r="J83" s="26"/>
      <c r="K83" s="18"/>
      <c r="L83" s="9"/>
      <c r="M83" s="16"/>
      <c r="N83" s="11"/>
      <c r="Q83" s="10"/>
      <c r="R83" s="10"/>
    </row>
    <row r="84" spans="1:18" ht="9.75">
      <c r="A84" s="178">
        <v>47</v>
      </c>
      <c r="B84" s="179">
        <f t="shared" si="0"/>
        <v>0.0499</v>
      </c>
      <c r="C84" s="171">
        <f t="shared" si="1"/>
        <v>0</v>
      </c>
      <c r="D84" s="171">
        <f t="shared" si="2"/>
        <v>876.0113452153265</v>
      </c>
      <c r="E84" s="171">
        <f t="shared" si="3"/>
        <v>136935.67718330183</v>
      </c>
      <c r="F84" s="171">
        <f t="shared" si="4"/>
        <v>-876.0113452153265</v>
      </c>
      <c r="G84" s="171"/>
      <c r="H84" s="125"/>
      <c r="I84" s="182"/>
      <c r="J84" s="26"/>
      <c r="K84" s="18"/>
      <c r="L84" s="9"/>
      <c r="M84" s="16"/>
      <c r="N84" s="11"/>
      <c r="Q84" s="10"/>
      <c r="R84" s="10"/>
    </row>
    <row r="85" spans="1:18" ht="9.75">
      <c r="A85" s="178">
        <v>48</v>
      </c>
      <c r="B85" s="179">
        <f t="shared" si="0"/>
        <v>0.0499</v>
      </c>
      <c r="C85" s="171">
        <f t="shared" si="1"/>
        <v>0</v>
      </c>
      <c r="D85" s="171">
        <f t="shared" si="2"/>
        <v>876.0113452153265</v>
      </c>
      <c r="E85" s="171">
        <f t="shared" si="3"/>
        <v>136629.0900290404</v>
      </c>
      <c r="F85" s="171">
        <f t="shared" si="4"/>
        <v>-876.0113452153265</v>
      </c>
      <c r="G85" s="171"/>
      <c r="H85" s="125"/>
      <c r="I85" s="182"/>
      <c r="J85" s="26"/>
      <c r="K85" s="18"/>
      <c r="L85" s="9"/>
      <c r="M85" s="16"/>
      <c r="N85" s="11"/>
      <c r="Q85" s="10"/>
      <c r="R85" s="10"/>
    </row>
    <row r="86" spans="1:18" ht="9.75">
      <c r="A86" s="178">
        <v>49</v>
      </c>
      <c r="B86" s="179">
        <f t="shared" si="0"/>
        <v>0.0499</v>
      </c>
      <c r="C86" s="171">
        <f t="shared" si="1"/>
        <v>0</v>
      </c>
      <c r="D86" s="171">
        <f t="shared" si="2"/>
        <v>876.0113452153265</v>
      </c>
      <c r="E86" s="171">
        <f t="shared" si="3"/>
        <v>136321.22798319583</v>
      </c>
      <c r="F86" s="171">
        <f t="shared" si="4"/>
        <v>-876.0113452153265</v>
      </c>
      <c r="G86" s="171"/>
      <c r="H86" s="125"/>
      <c r="I86" s="182"/>
      <c r="J86" s="26"/>
      <c r="K86" s="18"/>
      <c r="L86" s="9"/>
      <c r="M86" s="16"/>
      <c r="N86" s="11"/>
      <c r="Q86" s="10"/>
      <c r="R86" s="10"/>
    </row>
    <row r="87" spans="1:18" ht="9.75">
      <c r="A87" s="178">
        <v>50</v>
      </c>
      <c r="B87" s="179">
        <f t="shared" si="0"/>
        <v>0.0499</v>
      </c>
      <c r="C87" s="171">
        <f t="shared" si="1"/>
        <v>0</v>
      </c>
      <c r="D87" s="171">
        <f t="shared" si="2"/>
        <v>876.0113452153265</v>
      </c>
      <c r="E87" s="171">
        <f t="shared" si="3"/>
        <v>136012.08574434396</v>
      </c>
      <c r="F87" s="171">
        <f t="shared" si="4"/>
        <v>-876.0113452153265</v>
      </c>
      <c r="G87" s="171"/>
      <c r="H87" s="125"/>
      <c r="I87" s="182"/>
      <c r="J87" s="26"/>
      <c r="K87" s="18"/>
      <c r="L87" s="9"/>
      <c r="M87" s="16"/>
      <c r="N87" s="11"/>
      <c r="Q87" s="10"/>
      <c r="R87" s="10"/>
    </row>
    <row r="88" spans="1:18" ht="9.75">
      <c r="A88" s="178">
        <v>51</v>
      </c>
      <c r="B88" s="179">
        <f t="shared" si="0"/>
        <v>0.0499</v>
      </c>
      <c r="C88" s="171">
        <f t="shared" si="1"/>
        <v>0</v>
      </c>
      <c r="D88" s="171">
        <f t="shared" si="2"/>
        <v>876.0113452153265</v>
      </c>
      <c r="E88" s="171">
        <f t="shared" si="3"/>
        <v>135701.65798901554</v>
      </c>
      <c r="F88" s="171">
        <f t="shared" si="4"/>
        <v>-876.0113452153265</v>
      </c>
      <c r="G88" s="171"/>
      <c r="H88" s="125"/>
      <c r="I88" s="182"/>
      <c r="J88" s="26"/>
      <c r="K88" s="18"/>
      <c r="L88" s="9"/>
      <c r="M88" s="16"/>
      <c r="N88" s="11"/>
      <c r="Q88" s="10"/>
      <c r="R88" s="10"/>
    </row>
    <row r="89" spans="1:18" ht="9.75">
      <c r="A89" s="178">
        <v>52</v>
      </c>
      <c r="B89" s="179">
        <f t="shared" si="0"/>
        <v>0.0499</v>
      </c>
      <c r="C89" s="171">
        <f t="shared" si="1"/>
        <v>0</v>
      </c>
      <c r="D89" s="171">
        <f t="shared" si="2"/>
        <v>876.0113452153265</v>
      </c>
      <c r="E89" s="171">
        <f t="shared" si="3"/>
        <v>135389.93937160453</v>
      </c>
      <c r="F89" s="171">
        <f t="shared" si="4"/>
        <v>-876.0113452153265</v>
      </c>
      <c r="G89" s="171"/>
      <c r="H89" s="125"/>
      <c r="I89" s="182"/>
      <c r="J89" s="26"/>
      <c r="K89" s="18"/>
      <c r="L89" s="9"/>
      <c r="M89" s="16"/>
      <c r="N89" s="11"/>
      <c r="Q89" s="10"/>
      <c r="R89" s="10"/>
    </row>
    <row r="90" spans="1:18" ht="9.75">
      <c r="A90" s="178">
        <v>53</v>
      </c>
      <c r="B90" s="179">
        <f t="shared" si="0"/>
        <v>0.0499</v>
      </c>
      <c r="C90" s="171">
        <f t="shared" si="1"/>
        <v>0</v>
      </c>
      <c r="D90" s="171">
        <f t="shared" si="2"/>
        <v>876.0113452153265</v>
      </c>
      <c r="E90" s="171">
        <f t="shared" si="3"/>
        <v>135076.92452427614</v>
      </c>
      <c r="F90" s="171">
        <f t="shared" si="4"/>
        <v>-876.0113452153265</v>
      </c>
      <c r="G90" s="171"/>
      <c r="H90" s="125"/>
      <c r="I90" s="182"/>
      <c r="J90" s="26"/>
      <c r="K90" s="18"/>
      <c r="L90" s="9"/>
      <c r="M90" s="16"/>
      <c r="N90" s="11"/>
      <c r="Q90" s="10"/>
      <c r="R90" s="10"/>
    </row>
    <row r="91" spans="1:18" ht="9.75">
      <c r="A91" s="178">
        <v>54</v>
      </c>
      <c r="B91" s="179">
        <f t="shared" si="0"/>
        <v>0.0499</v>
      </c>
      <c r="C91" s="171">
        <f t="shared" si="1"/>
        <v>0</v>
      </c>
      <c r="D91" s="171">
        <f t="shared" si="2"/>
        <v>876.0113452153265</v>
      </c>
      <c r="E91" s="171">
        <f t="shared" si="3"/>
        <v>134762.60805687425</v>
      </c>
      <c r="F91" s="171">
        <f t="shared" si="4"/>
        <v>-876.0113452153265</v>
      </c>
      <c r="G91" s="171"/>
      <c r="H91" s="125"/>
      <c r="I91" s="182"/>
      <c r="J91" s="26"/>
      <c r="K91" s="18"/>
      <c r="L91" s="9"/>
      <c r="M91" s="16"/>
      <c r="N91" s="11"/>
      <c r="Q91" s="10"/>
      <c r="R91" s="10"/>
    </row>
    <row r="92" spans="1:18" ht="9.75">
      <c r="A92" s="178">
        <v>55</v>
      </c>
      <c r="B92" s="179">
        <f t="shared" si="0"/>
        <v>0.0499</v>
      </c>
      <c r="C92" s="171">
        <f t="shared" si="1"/>
        <v>0</v>
      </c>
      <c r="D92" s="171">
        <f t="shared" si="2"/>
        <v>876.0113452153265</v>
      </c>
      <c r="E92" s="171">
        <f t="shared" si="3"/>
        <v>134446.98455682877</v>
      </c>
      <c r="F92" s="171">
        <f t="shared" si="4"/>
        <v>-876.0113452153265</v>
      </c>
      <c r="G92" s="171"/>
      <c r="H92" s="125"/>
      <c r="I92" s="182"/>
      <c r="J92" s="26"/>
      <c r="K92" s="18"/>
      <c r="L92" s="9"/>
      <c r="M92" s="16"/>
      <c r="N92" s="11"/>
      <c r="Q92" s="10"/>
      <c r="R92" s="10"/>
    </row>
    <row r="93" spans="1:18" ht="9.75">
      <c r="A93" s="178">
        <v>56</v>
      </c>
      <c r="B93" s="179">
        <f t="shared" si="0"/>
        <v>0.0499</v>
      </c>
      <c r="C93" s="171">
        <f t="shared" si="1"/>
        <v>0</v>
      </c>
      <c r="D93" s="171">
        <f t="shared" si="2"/>
        <v>876.0113452153265</v>
      </c>
      <c r="E93" s="171">
        <f t="shared" si="3"/>
        <v>134130.04858906227</v>
      </c>
      <c r="F93" s="171">
        <f t="shared" si="4"/>
        <v>-876.0113452153265</v>
      </c>
      <c r="G93" s="171"/>
      <c r="H93" s="125"/>
      <c r="I93" s="182"/>
      <c r="J93" s="26"/>
      <c r="K93" s="18"/>
      <c r="L93" s="9"/>
      <c r="M93" s="16"/>
      <c r="N93" s="11"/>
      <c r="Q93" s="10"/>
      <c r="R93" s="10"/>
    </row>
    <row r="94" spans="1:18" ht="9.75">
      <c r="A94" s="178">
        <v>57</v>
      </c>
      <c r="B94" s="179">
        <f t="shared" si="0"/>
        <v>0.0499</v>
      </c>
      <c r="C94" s="171">
        <f t="shared" si="1"/>
        <v>0</v>
      </c>
      <c r="D94" s="171">
        <f t="shared" si="2"/>
        <v>876.0113452153265</v>
      </c>
      <c r="E94" s="171">
        <f t="shared" si="3"/>
        <v>133811.79469589645</v>
      </c>
      <c r="F94" s="171">
        <f t="shared" si="4"/>
        <v>-876.0113452153265</v>
      </c>
      <c r="G94" s="171"/>
      <c r="H94" s="125"/>
      <c r="I94" s="182"/>
      <c r="J94" s="26"/>
      <c r="K94" s="18"/>
      <c r="L94" s="9"/>
      <c r="M94" s="16"/>
      <c r="N94" s="11"/>
      <c r="Q94" s="10"/>
      <c r="R94" s="10"/>
    </row>
    <row r="95" spans="1:18" ht="9.75">
      <c r="A95" s="178">
        <v>58</v>
      </c>
      <c r="B95" s="179">
        <f t="shared" si="0"/>
        <v>0.0499</v>
      </c>
      <c r="C95" s="171">
        <f t="shared" si="1"/>
        <v>0</v>
      </c>
      <c r="D95" s="171">
        <f t="shared" si="2"/>
        <v>876.0113452153265</v>
      </c>
      <c r="E95" s="171">
        <f t="shared" si="3"/>
        <v>133492.21739695824</v>
      </c>
      <c r="F95" s="171">
        <f t="shared" si="4"/>
        <v>-876.0113452153265</v>
      </c>
      <c r="G95" s="171"/>
      <c r="H95" s="125"/>
      <c r="I95" s="182"/>
      <c r="J95" s="26"/>
      <c r="K95" s="18"/>
      <c r="L95" s="9"/>
      <c r="M95" s="16"/>
      <c r="N95" s="11"/>
      <c r="Q95" s="10"/>
      <c r="R95" s="10"/>
    </row>
    <row r="96" spans="1:18" ht="9.75">
      <c r="A96" s="178">
        <v>59</v>
      </c>
      <c r="B96" s="179">
        <f t="shared" si="0"/>
        <v>0.0499</v>
      </c>
      <c r="C96" s="171">
        <f t="shared" si="1"/>
        <v>0</v>
      </c>
      <c r="D96" s="171">
        <f t="shared" si="2"/>
        <v>876.0113452153265</v>
      </c>
      <c r="E96" s="171">
        <f t="shared" si="3"/>
        <v>133171.31118908527</v>
      </c>
      <c r="F96" s="171">
        <f t="shared" si="4"/>
        <v>-876.0113452153265</v>
      </c>
      <c r="G96" s="171"/>
      <c r="H96" s="125"/>
      <c r="I96" s="182"/>
      <c r="J96" s="26"/>
      <c r="K96" s="18"/>
      <c r="L96" s="9"/>
      <c r="M96" s="16"/>
      <c r="N96" s="11"/>
      <c r="Q96" s="10"/>
      <c r="R96" s="10"/>
    </row>
    <row r="97" spans="1:18" ht="9.75">
      <c r="A97" s="178">
        <v>60</v>
      </c>
      <c r="B97" s="179">
        <f t="shared" si="0"/>
        <v>0.0499</v>
      </c>
      <c r="C97" s="171">
        <f t="shared" si="1"/>
        <v>0</v>
      </c>
      <c r="D97" s="171">
        <f t="shared" si="2"/>
        <v>876.0113452153265</v>
      </c>
      <c r="E97" s="171">
        <f t="shared" si="3"/>
        <v>132849.07054623123</v>
      </c>
      <c r="F97" s="171">
        <f t="shared" si="4"/>
        <v>-876.0113452153265</v>
      </c>
      <c r="G97" s="171"/>
      <c r="H97" s="125"/>
      <c r="I97" s="182"/>
      <c r="J97" s="26"/>
      <c r="K97" s="18"/>
      <c r="L97" s="9"/>
      <c r="M97" s="16"/>
      <c r="N97" s="11"/>
      <c r="Q97" s="10"/>
      <c r="R97" s="10"/>
    </row>
    <row r="98" spans="1:18" ht="9.75">
      <c r="A98" s="178">
        <v>61</v>
      </c>
      <c r="B98" s="179">
        <f t="shared" si="0"/>
        <v>0.0499</v>
      </c>
      <c r="C98" s="171">
        <f t="shared" si="1"/>
        <v>0</v>
      </c>
      <c r="D98" s="171">
        <f t="shared" si="2"/>
        <v>876.0113452153265</v>
      </c>
      <c r="E98" s="171">
        <f t="shared" si="3"/>
        <v>132525.48991937065</v>
      </c>
      <c r="F98" s="171">
        <f t="shared" si="4"/>
        <v>-876.0113452153265</v>
      </c>
      <c r="G98" s="171"/>
      <c r="H98" s="125"/>
      <c r="I98" s="182"/>
      <c r="J98" s="26"/>
      <c r="K98" s="18"/>
      <c r="L98" s="9"/>
      <c r="M98" s="16"/>
      <c r="N98" s="11"/>
      <c r="Q98" s="10"/>
      <c r="R98" s="10"/>
    </row>
    <row r="99" spans="1:18" ht="9.75">
      <c r="A99" s="178">
        <v>62</v>
      </c>
      <c r="B99" s="179">
        <f t="shared" si="0"/>
        <v>0.0499</v>
      </c>
      <c r="C99" s="171">
        <f t="shared" si="1"/>
        <v>0</v>
      </c>
      <c r="D99" s="171">
        <f t="shared" si="2"/>
        <v>876.0113452153265</v>
      </c>
      <c r="E99" s="171">
        <f t="shared" si="3"/>
        <v>132200.56373640336</v>
      </c>
      <c r="F99" s="171">
        <f t="shared" si="4"/>
        <v>-876.0113452153265</v>
      </c>
      <c r="G99" s="171"/>
      <c r="H99" s="125"/>
      <c r="I99" s="182"/>
      <c r="J99" s="26"/>
      <c r="K99" s="18"/>
      <c r="L99" s="9"/>
      <c r="M99" s="16"/>
      <c r="N99" s="11"/>
      <c r="Q99" s="10"/>
      <c r="R99" s="10"/>
    </row>
    <row r="100" spans="1:18" ht="9.75">
      <c r="A100" s="178">
        <v>63</v>
      </c>
      <c r="B100" s="179">
        <f t="shared" si="0"/>
        <v>0.0499</v>
      </c>
      <c r="C100" s="171">
        <f t="shared" si="1"/>
        <v>0</v>
      </c>
      <c r="D100" s="171">
        <f t="shared" si="2"/>
        <v>876.0113452153265</v>
      </c>
      <c r="E100" s="171">
        <f t="shared" si="3"/>
        <v>131874.28640205858</v>
      </c>
      <c r="F100" s="171">
        <f t="shared" si="4"/>
        <v>-876.0113452153265</v>
      </c>
      <c r="G100" s="171"/>
      <c r="H100" s="125"/>
      <c r="I100" s="182"/>
      <c r="J100" s="26"/>
      <c r="K100" s="18"/>
      <c r="L100" s="9"/>
      <c r="M100" s="16"/>
      <c r="N100" s="11"/>
      <c r="Q100" s="10"/>
      <c r="R100" s="10"/>
    </row>
    <row r="101" spans="1:18" ht="9.75">
      <c r="A101" s="178">
        <v>64</v>
      </c>
      <c r="B101" s="179">
        <f t="shared" si="0"/>
        <v>0.0499</v>
      </c>
      <c r="C101" s="171">
        <f t="shared" si="1"/>
        <v>0</v>
      </c>
      <c r="D101" s="171">
        <f t="shared" si="2"/>
        <v>876.0113452153265</v>
      </c>
      <c r="E101" s="171">
        <f t="shared" si="3"/>
        <v>131546.6522977985</v>
      </c>
      <c r="F101" s="171">
        <f t="shared" si="4"/>
        <v>-876.0113452153265</v>
      </c>
      <c r="G101" s="171"/>
      <c r="H101" s="125"/>
      <c r="I101" s="182"/>
      <c r="J101" s="26"/>
      <c r="K101" s="18"/>
      <c r="L101" s="9"/>
      <c r="M101" s="16"/>
      <c r="N101" s="11"/>
      <c r="Q101" s="10"/>
      <c r="R101" s="10"/>
    </row>
    <row r="102" spans="1:18" ht="9.75">
      <c r="A102" s="178">
        <v>65</v>
      </c>
      <c r="B102" s="179">
        <f aca="true" t="shared" si="5" ref="B102:B165">IF(A102&lt;=$B$12*12,$B$10,IF(A102&lt;=$B$3*12,$B$15,0))</f>
        <v>0.0499</v>
      </c>
      <c r="C102" s="171">
        <f t="shared" si="1"/>
        <v>0</v>
      </c>
      <c r="D102" s="171">
        <f t="shared" si="2"/>
        <v>876.0113452153265</v>
      </c>
      <c r="E102" s="171">
        <f t="shared" si="3"/>
        <v>131217.6557817215</v>
      </c>
      <c r="F102" s="171">
        <f t="shared" si="4"/>
        <v>-876.0113452153265</v>
      </c>
      <c r="G102" s="171"/>
      <c r="H102" s="125"/>
      <c r="I102" s="182"/>
      <c r="J102" s="26"/>
      <c r="K102" s="18"/>
      <c r="L102" s="9"/>
      <c r="M102" s="16"/>
      <c r="N102" s="11"/>
      <c r="Q102" s="10"/>
      <c r="R102" s="10"/>
    </row>
    <row r="103" spans="1:18" ht="9.75">
      <c r="A103" s="178">
        <v>66</v>
      </c>
      <c r="B103" s="179">
        <f t="shared" si="5"/>
        <v>0.0499</v>
      </c>
      <c r="C103" s="171">
        <f aca="true" t="shared" si="6" ref="C103:C166">IF(A103&lt;=$B$3*12,$B$6+IF(AND(MOD(A103,12)=0,A103&lt;$B$3*12),$B$7,0)+IF(A103=$B$3*12,$B$4,0))</f>
        <v>0</v>
      </c>
      <c r="D103" s="171">
        <f aca="true" t="shared" si="7" ref="D103:D166">IF(A103&gt;$B$3*12,0,IF(A103=$B$3*12,E102*(1+B103/12),IF(A103&lt;=$B$12*12,$B$13,$B$17)))+C103</f>
        <v>876.0113452153265</v>
      </c>
      <c r="E103" s="171">
        <f aca="true" t="shared" si="8" ref="E103:E166">IF(A103&gt;=$B$3*12,0,E102*(1+B103/12)+C103-D103)</f>
        <v>130887.29118846515</v>
      </c>
      <c r="F103" s="171">
        <f aca="true" t="shared" si="9" ref="F103:F166">-D103</f>
        <v>-876.0113452153265</v>
      </c>
      <c r="G103" s="171"/>
      <c r="H103" s="125"/>
      <c r="I103" s="182"/>
      <c r="J103" s="26"/>
      <c r="K103" s="18"/>
      <c r="L103" s="9"/>
      <c r="M103" s="16"/>
      <c r="N103" s="11"/>
      <c r="Q103" s="10"/>
      <c r="R103" s="10"/>
    </row>
    <row r="104" spans="1:18" ht="9.75">
      <c r="A104" s="178">
        <v>67</v>
      </c>
      <c r="B104" s="179">
        <f t="shared" si="5"/>
        <v>0.0499</v>
      </c>
      <c r="C104" s="171">
        <f t="shared" si="6"/>
        <v>0</v>
      </c>
      <c r="D104" s="171">
        <f t="shared" si="7"/>
        <v>876.0113452153265</v>
      </c>
      <c r="E104" s="171">
        <f t="shared" si="8"/>
        <v>130555.5528291085</v>
      </c>
      <c r="F104" s="171">
        <f t="shared" si="9"/>
        <v>-876.0113452153265</v>
      </c>
      <c r="G104" s="171"/>
      <c r="H104" s="125"/>
      <c r="I104" s="182"/>
      <c r="J104" s="26"/>
      <c r="K104" s="18"/>
      <c r="L104" s="9"/>
      <c r="M104" s="16"/>
      <c r="N104" s="11"/>
      <c r="Q104" s="10"/>
      <c r="R104" s="10"/>
    </row>
    <row r="105" spans="1:18" ht="9.75">
      <c r="A105" s="178">
        <v>68</v>
      </c>
      <c r="B105" s="179">
        <f t="shared" si="5"/>
        <v>0.0499</v>
      </c>
      <c r="C105" s="171">
        <f t="shared" si="6"/>
        <v>0</v>
      </c>
      <c r="D105" s="171">
        <f t="shared" si="7"/>
        <v>876.0113452153265</v>
      </c>
      <c r="E105" s="171">
        <f t="shared" si="8"/>
        <v>130222.43499107422</v>
      </c>
      <c r="F105" s="171">
        <f t="shared" si="9"/>
        <v>-876.0113452153265</v>
      </c>
      <c r="G105" s="171"/>
      <c r="H105" s="125"/>
      <c r="I105" s="182"/>
      <c r="J105" s="26"/>
      <c r="K105" s="18"/>
      <c r="L105" s="9"/>
      <c r="M105" s="16"/>
      <c r="N105" s="11"/>
      <c r="Q105" s="10"/>
      <c r="R105" s="10"/>
    </row>
    <row r="106" spans="1:18" ht="9.75">
      <c r="A106" s="178">
        <v>69</v>
      </c>
      <c r="B106" s="179">
        <f t="shared" si="5"/>
        <v>0.0499</v>
      </c>
      <c r="C106" s="171">
        <f t="shared" si="6"/>
        <v>0</v>
      </c>
      <c r="D106" s="171">
        <f t="shared" si="7"/>
        <v>876.0113452153265</v>
      </c>
      <c r="E106" s="171">
        <f t="shared" si="8"/>
        <v>129887.93193803009</v>
      </c>
      <c r="F106" s="171">
        <f t="shared" si="9"/>
        <v>-876.0113452153265</v>
      </c>
      <c r="G106" s="171"/>
      <c r="H106" s="125"/>
      <c r="I106" s="182"/>
      <c r="J106" s="26"/>
      <c r="K106" s="18"/>
      <c r="L106" s="9"/>
      <c r="M106" s="16"/>
      <c r="N106" s="11"/>
      <c r="Q106" s="10"/>
      <c r="R106" s="10"/>
    </row>
    <row r="107" spans="1:18" ht="9.75">
      <c r="A107" s="178">
        <v>70</v>
      </c>
      <c r="B107" s="179">
        <f t="shared" si="5"/>
        <v>0.0499</v>
      </c>
      <c r="C107" s="171">
        <f t="shared" si="6"/>
        <v>0</v>
      </c>
      <c r="D107" s="171">
        <f t="shared" si="7"/>
        <v>876.0113452153265</v>
      </c>
      <c r="E107" s="171">
        <f t="shared" si="8"/>
        <v>129552.0379097904</v>
      </c>
      <c r="F107" s="171">
        <f t="shared" si="9"/>
        <v>-876.0113452153265</v>
      </c>
      <c r="G107" s="171"/>
      <c r="H107" s="125"/>
      <c r="I107" s="182"/>
      <c r="J107" s="26"/>
      <c r="K107" s="18"/>
      <c r="L107" s="9"/>
      <c r="M107" s="16"/>
      <c r="N107" s="11"/>
      <c r="Q107" s="10"/>
      <c r="R107" s="10"/>
    </row>
    <row r="108" spans="1:18" ht="9.75">
      <c r="A108" s="178">
        <v>71</v>
      </c>
      <c r="B108" s="179">
        <f t="shared" si="5"/>
        <v>0.0499</v>
      </c>
      <c r="C108" s="171">
        <f t="shared" si="6"/>
        <v>0</v>
      </c>
      <c r="D108" s="171">
        <f t="shared" si="7"/>
        <v>876.0113452153265</v>
      </c>
      <c r="E108" s="171">
        <f t="shared" si="8"/>
        <v>129214.74712221659</v>
      </c>
      <c r="F108" s="171">
        <f t="shared" si="9"/>
        <v>-876.0113452153265</v>
      </c>
      <c r="G108" s="171"/>
      <c r="H108" s="125"/>
      <c r="I108" s="182"/>
      <c r="J108" s="26"/>
      <c r="K108" s="18"/>
      <c r="L108" s="9"/>
      <c r="M108" s="16"/>
      <c r="N108" s="11"/>
      <c r="Q108" s="10"/>
      <c r="R108" s="10"/>
    </row>
    <row r="109" spans="1:18" ht="9.75">
      <c r="A109" s="178">
        <v>72</v>
      </c>
      <c r="B109" s="179">
        <f t="shared" si="5"/>
        <v>0.0499</v>
      </c>
      <c r="C109" s="171">
        <f t="shared" si="6"/>
        <v>0</v>
      </c>
      <c r="D109" s="171">
        <f t="shared" si="7"/>
        <v>876.0113452153265</v>
      </c>
      <c r="E109" s="171">
        <f t="shared" si="8"/>
        <v>128876.0537671178</v>
      </c>
      <c r="F109" s="171">
        <f t="shared" si="9"/>
        <v>-876.0113452153265</v>
      </c>
      <c r="G109" s="171"/>
      <c r="H109" s="125"/>
      <c r="I109" s="182"/>
      <c r="J109" s="26"/>
      <c r="K109" s="18"/>
      <c r="L109" s="9"/>
      <c r="M109" s="16"/>
      <c r="N109" s="11"/>
      <c r="Q109" s="10"/>
      <c r="R109" s="10"/>
    </row>
    <row r="110" spans="1:18" ht="9.75">
      <c r="A110" s="178">
        <v>73</v>
      </c>
      <c r="B110" s="179">
        <f t="shared" si="5"/>
        <v>0.0499</v>
      </c>
      <c r="C110" s="171">
        <f t="shared" si="6"/>
        <v>0</v>
      </c>
      <c r="D110" s="171">
        <f t="shared" si="7"/>
        <v>876.0113452153265</v>
      </c>
      <c r="E110" s="171">
        <f t="shared" si="8"/>
        <v>128535.95201215072</v>
      </c>
      <c r="F110" s="171">
        <f t="shared" si="9"/>
        <v>-876.0113452153265</v>
      </c>
      <c r="G110" s="171"/>
      <c r="H110" s="125"/>
      <c r="I110" s="182"/>
      <c r="J110" s="26"/>
      <c r="K110" s="18"/>
      <c r="L110" s="9"/>
      <c r="M110" s="16"/>
      <c r="N110" s="11"/>
      <c r="Q110" s="10"/>
      <c r="R110" s="10"/>
    </row>
    <row r="111" spans="1:18" ht="9.75">
      <c r="A111" s="178">
        <v>74</v>
      </c>
      <c r="B111" s="179">
        <f t="shared" si="5"/>
        <v>0.0499</v>
      </c>
      <c r="C111" s="171">
        <f t="shared" si="6"/>
        <v>0</v>
      </c>
      <c r="D111" s="171">
        <f t="shared" si="7"/>
        <v>876.0113452153265</v>
      </c>
      <c r="E111" s="171">
        <f t="shared" si="8"/>
        <v>128194.43600071924</v>
      </c>
      <c r="F111" s="171">
        <f t="shared" si="9"/>
        <v>-876.0113452153265</v>
      </c>
      <c r="G111" s="171"/>
      <c r="H111" s="125"/>
      <c r="I111" s="182"/>
      <c r="J111" s="26"/>
      <c r="K111" s="18"/>
      <c r="L111" s="9"/>
      <c r="M111" s="16"/>
      <c r="N111" s="11"/>
      <c r="Q111" s="10"/>
      <c r="R111" s="10"/>
    </row>
    <row r="112" spans="1:18" ht="9.75">
      <c r="A112" s="178">
        <v>75</v>
      </c>
      <c r="B112" s="179">
        <f t="shared" si="5"/>
        <v>0.0499</v>
      </c>
      <c r="C112" s="171">
        <f t="shared" si="6"/>
        <v>0</v>
      </c>
      <c r="D112" s="171">
        <f t="shared" si="7"/>
        <v>876.0113452153265</v>
      </c>
      <c r="E112" s="171">
        <f t="shared" si="8"/>
        <v>127851.49985187357</v>
      </c>
      <c r="F112" s="171">
        <f t="shared" si="9"/>
        <v>-876.0113452153265</v>
      </c>
      <c r="G112" s="171"/>
      <c r="H112" s="125"/>
      <c r="I112" s="182"/>
      <c r="J112" s="26"/>
      <c r="K112" s="18"/>
      <c r="L112" s="9"/>
      <c r="M112" s="16"/>
      <c r="N112" s="11"/>
      <c r="Q112" s="10"/>
      <c r="R112" s="10"/>
    </row>
    <row r="113" spans="1:18" ht="9.75">
      <c r="A113" s="178">
        <v>76</v>
      </c>
      <c r="B113" s="179">
        <f t="shared" si="5"/>
        <v>0.0499</v>
      </c>
      <c r="C113" s="171">
        <f t="shared" si="6"/>
        <v>0</v>
      </c>
      <c r="D113" s="171">
        <f t="shared" si="7"/>
        <v>876.0113452153265</v>
      </c>
      <c r="E113" s="171">
        <f t="shared" si="8"/>
        <v>127507.13766020893</v>
      </c>
      <c r="F113" s="171">
        <f t="shared" si="9"/>
        <v>-876.0113452153265</v>
      </c>
      <c r="G113" s="171"/>
      <c r="H113" s="125"/>
      <c r="I113" s="182"/>
      <c r="J113" s="26"/>
      <c r="K113" s="18"/>
      <c r="L113" s="9"/>
      <c r="M113" s="16"/>
      <c r="N113" s="11"/>
      <c r="Q113" s="10"/>
      <c r="R113" s="10"/>
    </row>
    <row r="114" spans="1:18" ht="9.75">
      <c r="A114" s="178">
        <v>77</v>
      </c>
      <c r="B114" s="179">
        <f t="shared" si="5"/>
        <v>0.0499</v>
      </c>
      <c r="C114" s="171">
        <f t="shared" si="6"/>
        <v>0</v>
      </c>
      <c r="D114" s="171">
        <f t="shared" si="7"/>
        <v>876.0113452153265</v>
      </c>
      <c r="E114" s="171">
        <f t="shared" si="8"/>
        <v>127161.34349576395</v>
      </c>
      <c r="F114" s="171">
        <f t="shared" si="9"/>
        <v>-876.0113452153265</v>
      </c>
      <c r="G114" s="171"/>
      <c r="H114" s="125"/>
      <c r="I114" s="182"/>
      <c r="J114" s="26"/>
      <c r="K114" s="18"/>
      <c r="L114" s="9"/>
      <c r="M114" s="16"/>
      <c r="N114" s="11"/>
      <c r="Q114" s="10"/>
      <c r="R114" s="10"/>
    </row>
    <row r="115" spans="1:18" ht="9.75">
      <c r="A115" s="178">
        <v>78</v>
      </c>
      <c r="B115" s="179">
        <f t="shared" si="5"/>
        <v>0.0499</v>
      </c>
      <c r="C115" s="171">
        <f t="shared" si="6"/>
        <v>0</v>
      </c>
      <c r="D115" s="171">
        <f t="shared" si="7"/>
        <v>876.0113452153265</v>
      </c>
      <c r="E115" s="171">
        <f t="shared" si="8"/>
        <v>126814.1114039185</v>
      </c>
      <c r="F115" s="171">
        <f t="shared" si="9"/>
        <v>-876.0113452153265</v>
      </c>
      <c r="G115" s="171"/>
      <c r="H115" s="125"/>
      <c r="I115" s="182"/>
      <c r="J115" s="26"/>
      <c r="K115" s="18"/>
      <c r="L115" s="9"/>
      <c r="M115" s="16"/>
      <c r="N115" s="11"/>
      <c r="Q115" s="10"/>
      <c r="R115" s="10"/>
    </row>
    <row r="116" spans="1:18" ht="9.75">
      <c r="A116" s="178">
        <v>79</v>
      </c>
      <c r="B116" s="179">
        <f t="shared" si="5"/>
        <v>0.0499</v>
      </c>
      <c r="C116" s="171">
        <f t="shared" si="6"/>
        <v>0</v>
      </c>
      <c r="D116" s="171">
        <f t="shared" si="7"/>
        <v>876.0113452153265</v>
      </c>
      <c r="E116" s="171">
        <f t="shared" si="8"/>
        <v>126465.43540529112</v>
      </c>
      <c r="F116" s="171">
        <f t="shared" si="9"/>
        <v>-876.0113452153265</v>
      </c>
      <c r="G116" s="171"/>
      <c r="H116" s="125"/>
      <c r="I116" s="182"/>
      <c r="J116" s="26"/>
      <c r="K116" s="18"/>
      <c r="L116" s="9"/>
      <c r="M116" s="16"/>
      <c r="N116" s="11"/>
      <c r="Q116" s="10"/>
      <c r="R116" s="10"/>
    </row>
    <row r="117" spans="1:18" ht="9.75">
      <c r="A117" s="178">
        <v>80</v>
      </c>
      <c r="B117" s="179">
        <f t="shared" si="5"/>
        <v>0.0499</v>
      </c>
      <c r="C117" s="171">
        <f t="shared" si="6"/>
        <v>0</v>
      </c>
      <c r="D117" s="171">
        <f t="shared" si="7"/>
        <v>876.0113452153265</v>
      </c>
      <c r="E117" s="171">
        <f t="shared" si="8"/>
        <v>126115.30949563612</v>
      </c>
      <c r="F117" s="171">
        <f t="shared" si="9"/>
        <v>-876.0113452153265</v>
      </c>
      <c r="G117" s="171"/>
      <c r="H117" s="125"/>
      <c r="I117" s="182"/>
      <c r="J117" s="26"/>
      <c r="K117" s="18"/>
      <c r="L117" s="9"/>
      <c r="M117" s="16"/>
      <c r="N117" s="11"/>
      <c r="Q117" s="10"/>
      <c r="R117" s="10"/>
    </row>
    <row r="118" spans="1:18" ht="9.75">
      <c r="A118" s="178">
        <v>81</v>
      </c>
      <c r="B118" s="179">
        <f t="shared" si="5"/>
        <v>0.0499</v>
      </c>
      <c r="C118" s="171">
        <f t="shared" si="6"/>
        <v>0</v>
      </c>
      <c r="D118" s="171">
        <f t="shared" si="7"/>
        <v>876.0113452153265</v>
      </c>
      <c r="E118" s="171">
        <f t="shared" si="8"/>
        <v>125763.72764574013</v>
      </c>
      <c r="F118" s="171">
        <f t="shared" si="9"/>
        <v>-876.0113452153265</v>
      </c>
      <c r="G118" s="171"/>
      <c r="H118" s="125"/>
      <c r="I118" s="182"/>
      <c r="J118" s="26"/>
      <c r="K118" s="18"/>
      <c r="L118" s="9"/>
      <c r="M118" s="16"/>
      <c r="N118" s="11"/>
      <c r="Q118" s="10"/>
      <c r="R118" s="10"/>
    </row>
    <row r="119" spans="1:18" ht="9.75">
      <c r="A119" s="178">
        <v>82</v>
      </c>
      <c r="B119" s="179">
        <f t="shared" si="5"/>
        <v>0.0499</v>
      </c>
      <c r="C119" s="171">
        <f t="shared" si="6"/>
        <v>0</v>
      </c>
      <c r="D119" s="171">
        <f t="shared" si="7"/>
        <v>876.0113452153265</v>
      </c>
      <c r="E119" s="171">
        <f t="shared" si="8"/>
        <v>125410.68380131833</v>
      </c>
      <c r="F119" s="171">
        <f t="shared" si="9"/>
        <v>-876.0113452153265</v>
      </c>
      <c r="G119" s="171"/>
      <c r="H119" s="125"/>
      <c r="I119" s="182"/>
      <c r="J119" s="26"/>
      <c r="K119" s="18"/>
      <c r="L119" s="9"/>
      <c r="M119" s="16"/>
      <c r="N119" s="11"/>
      <c r="Q119" s="10"/>
      <c r="R119" s="10"/>
    </row>
    <row r="120" spans="1:18" ht="9.75">
      <c r="A120" s="178">
        <v>83</v>
      </c>
      <c r="B120" s="179">
        <f t="shared" si="5"/>
        <v>0.0499</v>
      </c>
      <c r="C120" s="171">
        <f t="shared" si="6"/>
        <v>0</v>
      </c>
      <c r="D120" s="171">
        <f t="shared" si="7"/>
        <v>876.0113452153265</v>
      </c>
      <c r="E120" s="171">
        <f t="shared" si="8"/>
        <v>125056.17188291014</v>
      </c>
      <c r="F120" s="171">
        <f t="shared" si="9"/>
        <v>-876.0113452153265</v>
      </c>
      <c r="G120" s="171"/>
      <c r="H120" s="125"/>
      <c r="I120" s="182"/>
      <c r="J120" s="26"/>
      <c r="K120" s="18"/>
      <c r="L120" s="9"/>
      <c r="M120" s="16"/>
      <c r="N120" s="11"/>
      <c r="Q120" s="10"/>
      <c r="R120" s="10"/>
    </row>
    <row r="121" spans="1:18" ht="9.75">
      <c r="A121" s="178">
        <v>84</v>
      </c>
      <c r="B121" s="179">
        <f t="shared" si="5"/>
        <v>0.0499</v>
      </c>
      <c r="C121" s="171">
        <f t="shared" si="6"/>
        <v>0</v>
      </c>
      <c r="D121" s="171">
        <f t="shared" si="7"/>
        <v>876.0113452153265</v>
      </c>
      <c r="E121" s="171">
        <f t="shared" si="8"/>
        <v>124700.18578577458</v>
      </c>
      <c r="F121" s="171">
        <f t="shared" si="9"/>
        <v>-876.0113452153265</v>
      </c>
      <c r="G121" s="171"/>
      <c r="H121" s="125"/>
      <c r="I121" s="182"/>
      <c r="J121" s="26"/>
      <c r="K121" s="18"/>
      <c r="L121" s="9"/>
      <c r="M121" s="16"/>
      <c r="N121" s="11"/>
      <c r="Q121" s="10"/>
      <c r="R121" s="10"/>
    </row>
    <row r="122" spans="1:18" ht="9.75">
      <c r="A122" s="178">
        <v>85</v>
      </c>
      <c r="B122" s="179">
        <f t="shared" si="5"/>
        <v>0.0499</v>
      </c>
      <c r="C122" s="171">
        <f t="shared" si="6"/>
        <v>0</v>
      </c>
      <c r="D122" s="171">
        <f t="shared" si="7"/>
        <v>876.0113452153265</v>
      </c>
      <c r="E122" s="171">
        <f t="shared" si="8"/>
        <v>124342.71937978508</v>
      </c>
      <c r="F122" s="171">
        <f t="shared" si="9"/>
        <v>-876.0113452153265</v>
      </c>
      <c r="G122" s="171"/>
      <c r="H122" s="125"/>
      <c r="I122" s="182"/>
      <c r="J122" s="26"/>
      <c r="K122" s="18"/>
      <c r="L122" s="9"/>
      <c r="M122" s="16"/>
      <c r="N122" s="11"/>
      <c r="Q122" s="10"/>
      <c r="R122" s="10"/>
    </row>
    <row r="123" spans="1:18" ht="9.75">
      <c r="A123" s="178">
        <v>86</v>
      </c>
      <c r="B123" s="179">
        <f t="shared" si="5"/>
        <v>0.0499</v>
      </c>
      <c r="C123" s="171">
        <f t="shared" si="6"/>
        <v>0</v>
      </c>
      <c r="D123" s="171">
        <f t="shared" si="7"/>
        <v>876.0113452153265</v>
      </c>
      <c r="E123" s="171">
        <f t="shared" si="8"/>
        <v>123983.766509324</v>
      </c>
      <c r="F123" s="171">
        <f t="shared" si="9"/>
        <v>-876.0113452153265</v>
      </c>
      <c r="G123" s="171"/>
      <c r="H123" s="125"/>
      <c r="I123" s="182"/>
      <c r="J123" s="26"/>
      <c r="K123" s="18"/>
      <c r="L123" s="9"/>
      <c r="M123" s="16"/>
      <c r="N123" s="11"/>
      <c r="Q123" s="10"/>
      <c r="R123" s="10"/>
    </row>
    <row r="124" spans="1:18" ht="9.75">
      <c r="A124" s="178">
        <v>87</v>
      </c>
      <c r="B124" s="179">
        <f t="shared" si="5"/>
        <v>0.0499</v>
      </c>
      <c r="C124" s="171">
        <f t="shared" si="6"/>
        <v>0</v>
      </c>
      <c r="D124" s="171">
        <f t="shared" si="7"/>
        <v>876.0113452153265</v>
      </c>
      <c r="E124" s="171">
        <f t="shared" si="8"/>
        <v>123623.3209931766</v>
      </c>
      <c r="F124" s="171">
        <f t="shared" si="9"/>
        <v>-876.0113452153265</v>
      </c>
      <c r="G124" s="171"/>
      <c r="H124" s="125"/>
      <c r="I124" s="182"/>
      <c r="J124" s="26"/>
      <c r="K124" s="18"/>
      <c r="L124" s="9"/>
      <c r="M124" s="16"/>
      <c r="N124" s="11"/>
      <c r="Q124" s="10"/>
      <c r="R124" s="10"/>
    </row>
    <row r="125" spans="1:18" ht="9.75">
      <c r="A125" s="178">
        <v>88</v>
      </c>
      <c r="B125" s="179">
        <f t="shared" si="5"/>
        <v>0.0499</v>
      </c>
      <c r="C125" s="171">
        <f t="shared" si="6"/>
        <v>0</v>
      </c>
      <c r="D125" s="171">
        <f t="shared" si="7"/>
        <v>876.0113452153265</v>
      </c>
      <c r="E125" s="171">
        <f t="shared" si="8"/>
        <v>123261.37662442456</v>
      </c>
      <c r="F125" s="171">
        <f t="shared" si="9"/>
        <v>-876.0113452153265</v>
      </c>
      <c r="G125" s="171"/>
      <c r="H125" s="125"/>
      <c r="I125" s="182"/>
      <c r="J125" s="26"/>
      <c r="K125" s="18"/>
      <c r="L125" s="9"/>
      <c r="M125" s="16"/>
      <c r="N125" s="11"/>
      <c r="Q125" s="10"/>
      <c r="R125" s="10"/>
    </row>
    <row r="126" spans="1:18" ht="9.75">
      <c r="A126" s="178">
        <v>89</v>
      </c>
      <c r="B126" s="179">
        <f t="shared" si="5"/>
        <v>0.0499</v>
      </c>
      <c r="C126" s="171">
        <f t="shared" si="6"/>
        <v>0</v>
      </c>
      <c r="D126" s="171">
        <f t="shared" si="7"/>
        <v>876.0113452153265</v>
      </c>
      <c r="E126" s="171">
        <f t="shared" si="8"/>
        <v>122897.92717033913</v>
      </c>
      <c r="F126" s="171">
        <f t="shared" si="9"/>
        <v>-876.0113452153265</v>
      </c>
      <c r="G126" s="171"/>
      <c r="H126" s="162"/>
      <c r="I126" s="182"/>
      <c r="J126" s="26"/>
      <c r="K126" s="18"/>
      <c r="L126" s="9"/>
      <c r="M126" s="16"/>
      <c r="N126" s="11"/>
      <c r="Q126" s="10"/>
      <c r="R126" s="10"/>
    </row>
    <row r="127" spans="1:18" ht="9.75">
      <c r="A127" s="178">
        <v>90</v>
      </c>
      <c r="B127" s="179">
        <f t="shared" si="5"/>
        <v>0.0499</v>
      </c>
      <c r="C127" s="171">
        <f t="shared" si="6"/>
        <v>0</v>
      </c>
      <c r="D127" s="171">
        <f t="shared" si="7"/>
        <v>876.0113452153265</v>
      </c>
      <c r="E127" s="171">
        <f t="shared" si="8"/>
        <v>122532.96637227378</v>
      </c>
      <c r="F127" s="171">
        <f t="shared" si="9"/>
        <v>-876.0113452153265</v>
      </c>
      <c r="G127" s="171"/>
      <c r="H127" s="162"/>
      <c r="I127" s="184"/>
      <c r="J127" s="26"/>
      <c r="K127" s="18"/>
      <c r="L127" s="9"/>
      <c r="M127" s="16"/>
      <c r="N127" s="11"/>
      <c r="Q127" s="10"/>
      <c r="R127" s="10"/>
    </row>
    <row r="128" spans="1:18" ht="9.75">
      <c r="A128" s="178">
        <v>91</v>
      </c>
      <c r="B128" s="179">
        <f t="shared" si="5"/>
        <v>0.0499</v>
      </c>
      <c r="C128" s="171">
        <f t="shared" si="6"/>
        <v>0</v>
      </c>
      <c r="D128" s="171">
        <f t="shared" si="7"/>
        <v>876.0113452153265</v>
      </c>
      <c r="E128" s="171">
        <f t="shared" si="8"/>
        <v>122166.48794555648</v>
      </c>
      <c r="F128" s="171">
        <f t="shared" si="9"/>
        <v>-876.0113452153265</v>
      </c>
      <c r="G128" s="171"/>
      <c r="H128" s="162"/>
      <c r="I128" s="184"/>
      <c r="J128" s="26"/>
      <c r="K128" s="18"/>
      <c r="L128" s="9"/>
      <c r="M128" s="16"/>
      <c r="N128" s="11"/>
      <c r="Q128" s="10"/>
      <c r="R128" s="10"/>
    </row>
    <row r="129" spans="1:18" ht="9.75">
      <c r="A129" s="178">
        <v>92</v>
      </c>
      <c r="B129" s="179">
        <f t="shared" si="5"/>
        <v>0.0499</v>
      </c>
      <c r="C129" s="171">
        <f t="shared" si="6"/>
        <v>0</v>
      </c>
      <c r="D129" s="171">
        <f t="shared" si="7"/>
        <v>876.0113452153265</v>
      </c>
      <c r="E129" s="171">
        <f t="shared" si="8"/>
        <v>121798.48557938142</v>
      </c>
      <c r="F129" s="171">
        <f t="shared" si="9"/>
        <v>-876.0113452153265</v>
      </c>
      <c r="G129" s="171"/>
      <c r="H129" s="162"/>
      <c r="I129" s="184"/>
      <c r="J129" s="24"/>
      <c r="K129" s="4"/>
      <c r="L129" s="9"/>
      <c r="M129" s="16"/>
      <c r="N129" s="11"/>
      <c r="Q129" s="10"/>
      <c r="R129" s="10"/>
    </row>
    <row r="130" spans="1:18" ht="9.75">
      <c r="A130" s="178">
        <v>93</v>
      </c>
      <c r="B130" s="179">
        <f t="shared" si="5"/>
        <v>0.0499</v>
      </c>
      <c r="C130" s="171">
        <f t="shared" si="6"/>
        <v>0</v>
      </c>
      <c r="D130" s="171">
        <f t="shared" si="7"/>
        <v>876.0113452153265</v>
      </c>
      <c r="E130" s="171">
        <f t="shared" si="8"/>
        <v>121428.95293670034</v>
      </c>
      <c r="F130" s="171">
        <f t="shared" si="9"/>
        <v>-876.0113452153265</v>
      </c>
      <c r="G130" s="171"/>
      <c r="H130" s="162"/>
      <c r="I130" s="184"/>
      <c r="J130" s="24"/>
      <c r="K130" s="4"/>
      <c r="L130" s="9"/>
      <c r="M130" s="16"/>
      <c r="N130" s="11"/>
      <c r="Q130" s="10"/>
      <c r="R130" s="10"/>
    </row>
    <row r="131" spans="1:18" ht="9.75">
      <c r="A131" s="178">
        <v>94</v>
      </c>
      <c r="B131" s="179">
        <f t="shared" si="5"/>
        <v>0.0499</v>
      </c>
      <c r="C131" s="171">
        <f t="shared" si="6"/>
        <v>0</v>
      </c>
      <c r="D131" s="171">
        <f t="shared" si="7"/>
        <v>876.0113452153265</v>
      </c>
      <c r="E131" s="171">
        <f t="shared" si="8"/>
        <v>121057.88365411345</v>
      </c>
      <c r="F131" s="171">
        <f t="shared" si="9"/>
        <v>-876.0113452153265</v>
      </c>
      <c r="G131" s="171"/>
      <c r="H131" s="162"/>
      <c r="I131" s="184"/>
      <c r="J131" s="24"/>
      <c r="K131" s="4"/>
      <c r="L131" s="9"/>
      <c r="M131" s="16"/>
      <c r="N131" s="11"/>
      <c r="Q131" s="10"/>
      <c r="R131" s="10"/>
    </row>
    <row r="132" spans="1:18" ht="9.75">
      <c r="A132" s="178">
        <v>95</v>
      </c>
      <c r="B132" s="179">
        <f t="shared" si="5"/>
        <v>0.0499</v>
      </c>
      <c r="C132" s="171">
        <f t="shared" si="6"/>
        <v>0</v>
      </c>
      <c r="D132" s="171">
        <f t="shared" si="7"/>
        <v>876.0113452153265</v>
      </c>
      <c r="E132" s="171">
        <f t="shared" si="8"/>
        <v>120685.2713417598</v>
      </c>
      <c r="F132" s="171">
        <f t="shared" si="9"/>
        <v>-876.0113452153265</v>
      </c>
      <c r="G132" s="171"/>
      <c r="H132" s="162"/>
      <c r="I132" s="184"/>
      <c r="J132" s="24"/>
      <c r="K132" s="4"/>
      <c r="L132" s="9"/>
      <c r="M132" s="16"/>
      <c r="N132" s="11"/>
      <c r="Q132" s="10"/>
      <c r="R132" s="10"/>
    </row>
    <row r="133" spans="1:18" ht="9.75">
      <c r="A133" s="178">
        <v>96</v>
      </c>
      <c r="B133" s="179">
        <f t="shared" si="5"/>
        <v>0.0499</v>
      </c>
      <c r="C133" s="171">
        <f t="shared" si="6"/>
        <v>0</v>
      </c>
      <c r="D133" s="171">
        <f t="shared" si="7"/>
        <v>876.0113452153265</v>
      </c>
      <c r="E133" s="171">
        <f t="shared" si="8"/>
        <v>120311.10958320728</v>
      </c>
      <c r="F133" s="171">
        <f t="shared" si="9"/>
        <v>-876.0113452153265</v>
      </c>
      <c r="G133" s="171"/>
      <c r="H133" s="162"/>
      <c r="I133" s="184"/>
      <c r="J133" s="24"/>
      <c r="K133" s="4"/>
      <c r="L133" s="9"/>
      <c r="M133" s="16"/>
      <c r="N133" s="11"/>
      <c r="Q133" s="10"/>
      <c r="R133" s="10"/>
    </row>
    <row r="134" spans="1:18" ht="9.75">
      <c r="A134" s="178">
        <v>97</v>
      </c>
      <c r="B134" s="179">
        <f t="shared" si="5"/>
        <v>0.0499</v>
      </c>
      <c r="C134" s="171">
        <f t="shared" si="6"/>
        <v>0</v>
      </c>
      <c r="D134" s="171">
        <f t="shared" si="7"/>
        <v>876.0113452153265</v>
      </c>
      <c r="E134" s="171">
        <f t="shared" si="8"/>
        <v>119935.39193534211</v>
      </c>
      <c r="F134" s="171">
        <f t="shared" si="9"/>
        <v>-876.0113452153265</v>
      </c>
      <c r="G134" s="171"/>
      <c r="H134" s="162"/>
      <c r="I134" s="184"/>
      <c r="J134" s="24"/>
      <c r="K134" s="4"/>
      <c r="L134" s="9"/>
      <c r="M134" s="16"/>
      <c r="N134" s="11"/>
      <c r="Q134" s="10"/>
      <c r="R134" s="10"/>
    </row>
    <row r="135" spans="1:18" ht="9.75">
      <c r="A135" s="178">
        <v>98</v>
      </c>
      <c r="B135" s="179">
        <f t="shared" si="5"/>
        <v>0.0499</v>
      </c>
      <c r="C135" s="171">
        <f t="shared" si="6"/>
        <v>0</v>
      </c>
      <c r="D135" s="171">
        <f t="shared" si="7"/>
        <v>876.0113452153265</v>
      </c>
      <c r="E135" s="171">
        <f t="shared" si="8"/>
        <v>119558.1119282579</v>
      </c>
      <c r="F135" s="171">
        <f t="shared" si="9"/>
        <v>-876.0113452153265</v>
      </c>
      <c r="G135" s="171"/>
      <c r="H135" s="162"/>
      <c r="I135" s="184"/>
      <c r="J135" s="24"/>
      <c r="K135" s="4"/>
      <c r="L135" s="9"/>
      <c r="M135" s="16"/>
      <c r="N135" s="11"/>
      <c r="Q135" s="10"/>
      <c r="R135" s="10"/>
    </row>
    <row r="136" spans="1:18" ht="9.75">
      <c r="A136" s="178">
        <v>99</v>
      </c>
      <c r="B136" s="179">
        <f t="shared" si="5"/>
        <v>0.0499</v>
      </c>
      <c r="C136" s="171">
        <f t="shared" si="6"/>
        <v>0</v>
      </c>
      <c r="D136" s="171">
        <f t="shared" si="7"/>
        <v>876.0113452153265</v>
      </c>
      <c r="E136" s="171">
        <f t="shared" si="8"/>
        <v>119179.26306514423</v>
      </c>
      <c r="F136" s="171">
        <f t="shared" si="9"/>
        <v>-876.0113452153265</v>
      </c>
      <c r="G136" s="171"/>
      <c r="H136" s="162"/>
      <c r="I136" s="184"/>
      <c r="J136" s="24"/>
      <c r="K136" s="4"/>
      <c r="L136" s="9"/>
      <c r="M136" s="16"/>
      <c r="N136" s="11"/>
      <c r="Q136" s="10"/>
      <c r="R136" s="10"/>
    </row>
    <row r="137" spans="1:18" ht="9.75">
      <c r="A137" s="178">
        <v>100</v>
      </c>
      <c r="B137" s="179">
        <f t="shared" si="5"/>
        <v>0.0499</v>
      </c>
      <c r="C137" s="171">
        <f t="shared" si="6"/>
        <v>0</v>
      </c>
      <c r="D137" s="171">
        <f t="shared" si="7"/>
        <v>876.0113452153265</v>
      </c>
      <c r="E137" s="171">
        <f t="shared" si="8"/>
        <v>118798.83882217479</v>
      </c>
      <c r="F137" s="171">
        <f t="shared" si="9"/>
        <v>-876.0113452153265</v>
      </c>
      <c r="G137" s="171"/>
      <c r="H137" s="162"/>
      <c r="I137" s="184"/>
      <c r="J137" s="24"/>
      <c r="K137" s="4"/>
      <c r="L137" s="9"/>
      <c r="M137" s="16"/>
      <c r="N137" s="11"/>
      <c r="Q137" s="10"/>
      <c r="R137" s="10"/>
    </row>
    <row r="138" spans="1:18" ht="9.75">
      <c r="A138" s="178">
        <v>101</v>
      </c>
      <c r="B138" s="179">
        <f t="shared" si="5"/>
        <v>0.0499</v>
      </c>
      <c r="C138" s="171">
        <f t="shared" si="6"/>
        <v>0</v>
      </c>
      <c r="D138" s="171">
        <f t="shared" si="7"/>
        <v>876.0113452153265</v>
      </c>
      <c r="E138" s="171">
        <f t="shared" si="8"/>
        <v>118416.832648395</v>
      </c>
      <c r="F138" s="171">
        <f t="shared" si="9"/>
        <v>-876.0113452153265</v>
      </c>
      <c r="G138" s="171"/>
      <c r="H138" s="162"/>
      <c r="I138" s="184"/>
      <c r="J138" s="24"/>
      <c r="K138" s="4"/>
      <c r="L138" s="9"/>
      <c r="M138" s="16"/>
      <c r="N138" s="11"/>
      <c r="Q138" s="10"/>
      <c r="R138" s="10"/>
    </row>
    <row r="139" spans="1:18" ht="9.75">
      <c r="A139" s="178">
        <v>102</v>
      </c>
      <c r="B139" s="179">
        <f t="shared" si="5"/>
        <v>0.0499</v>
      </c>
      <c r="C139" s="171">
        <f t="shared" si="6"/>
        <v>0</v>
      </c>
      <c r="D139" s="171">
        <f t="shared" si="7"/>
        <v>876.0113452153265</v>
      </c>
      <c r="E139" s="171">
        <f t="shared" si="8"/>
        <v>118033.23796560922</v>
      </c>
      <c r="F139" s="171">
        <f t="shared" si="9"/>
        <v>-876.0113452153265</v>
      </c>
      <c r="G139" s="171"/>
      <c r="H139" s="162"/>
      <c r="I139" s="184"/>
      <c r="J139" s="24"/>
      <c r="K139" s="4"/>
      <c r="L139" s="9"/>
      <c r="M139" s="16"/>
      <c r="N139" s="11"/>
      <c r="Q139" s="10"/>
      <c r="R139" s="10"/>
    </row>
    <row r="140" spans="1:18" ht="9.75">
      <c r="A140" s="178">
        <v>103</v>
      </c>
      <c r="B140" s="179">
        <f t="shared" si="5"/>
        <v>0.0499</v>
      </c>
      <c r="C140" s="171">
        <f t="shared" si="6"/>
        <v>0</v>
      </c>
      <c r="D140" s="171">
        <f t="shared" si="7"/>
        <v>876.0113452153265</v>
      </c>
      <c r="E140" s="171">
        <f t="shared" si="8"/>
        <v>117648.04816826755</v>
      </c>
      <c r="F140" s="171">
        <f t="shared" si="9"/>
        <v>-876.0113452153265</v>
      </c>
      <c r="G140" s="171"/>
      <c r="H140" s="162"/>
      <c r="I140" s="184"/>
      <c r="J140" s="24"/>
      <c r="K140" s="4"/>
      <c r="L140" s="9"/>
      <c r="M140" s="16"/>
      <c r="N140" s="11"/>
      <c r="Q140" s="10"/>
      <c r="R140" s="10"/>
    </row>
    <row r="141" spans="1:18" ht="9.75">
      <c r="A141" s="178">
        <v>104</v>
      </c>
      <c r="B141" s="179">
        <f t="shared" si="5"/>
        <v>0.0499</v>
      </c>
      <c r="C141" s="171">
        <f t="shared" si="6"/>
        <v>0</v>
      </c>
      <c r="D141" s="171">
        <f t="shared" si="7"/>
        <v>876.0113452153265</v>
      </c>
      <c r="E141" s="171">
        <f t="shared" si="8"/>
        <v>117261.25662335192</v>
      </c>
      <c r="F141" s="171">
        <f t="shared" si="9"/>
        <v>-876.0113452153265</v>
      </c>
      <c r="G141" s="171"/>
      <c r="H141" s="162"/>
      <c r="I141" s="184"/>
      <c r="J141" s="24"/>
      <c r="K141" s="4"/>
      <c r="L141" s="9"/>
      <c r="M141" s="16"/>
      <c r="N141" s="11"/>
      <c r="Q141" s="10"/>
      <c r="R141" s="10"/>
    </row>
    <row r="142" spans="1:18" ht="9.75">
      <c r="A142" s="178">
        <v>105</v>
      </c>
      <c r="B142" s="179">
        <f t="shared" si="5"/>
        <v>0.0499</v>
      </c>
      <c r="C142" s="171">
        <f t="shared" si="6"/>
        <v>0</v>
      </c>
      <c r="D142" s="171">
        <f t="shared" si="7"/>
        <v>876.0113452153265</v>
      </c>
      <c r="E142" s="171">
        <f t="shared" si="8"/>
        <v>116872.85667026202</v>
      </c>
      <c r="F142" s="171">
        <f t="shared" si="9"/>
        <v>-876.0113452153265</v>
      </c>
      <c r="G142" s="171"/>
      <c r="H142" s="162"/>
      <c r="I142" s="184"/>
      <c r="J142" s="24"/>
      <c r="K142" s="4"/>
      <c r="L142" s="9"/>
      <c r="M142" s="16"/>
      <c r="N142" s="11"/>
      <c r="Q142" s="10"/>
      <c r="R142" s="10"/>
    </row>
    <row r="143" spans="1:18" ht="9.75">
      <c r="A143" s="178">
        <v>106</v>
      </c>
      <c r="B143" s="179">
        <f t="shared" si="5"/>
        <v>0.0499</v>
      </c>
      <c r="C143" s="171">
        <f t="shared" si="6"/>
        <v>0</v>
      </c>
      <c r="D143" s="171">
        <f t="shared" si="7"/>
        <v>876.0113452153265</v>
      </c>
      <c r="E143" s="171">
        <f t="shared" si="8"/>
        <v>116482.84162070052</v>
      </c>
      <c r="F143" s="171">
        <f t="shared" si="9"/>
        <v>-876.0113452153265</v>
      </c>
      <c r="G143" s="171"/>
      <c r="H143" s="162"/>
      <c r="I143" s="184"/>
      <c r="J143" s="24"/>
      <c r="K143" s="4"/>
      <c r="L143" s="9"/>
      <c r="M143" s="16"/>
      <c r="N143" s="11"/>
      <c r="Q143" s="10"/>
      <c r="R143" s="10"/>
    </row>
    <row r="144" spans="1:18" ht="9.75">
      <c r="A144" s="178">
        <v>107</v>
      </c>
      <c r="B144" s="179">
        <f t="shared" si="5"/>
        <v>0.0499</v>
      </c>
      <c r="C144" s="171">
        <f t="shared" si="6"/>
        <v>0</v>
      </c>
      <c r="D144" s="171">
        <f t="shared" si="7"/>
        <v>876.0113452153265</v>
      </c>
      <c r="E144" s="171">
        <f t="shared" si="8"/>
        <v>116091.20475855793</v>
      </c>
      <c r="F144" s="171">
        <f t="shared" si="9"/>
        <v>-876.0113452153265</v>
      </c>
      <c r="G144" s="171"/>
      <c r="H144" s="162"/>
      <c r="I144" s="184"/>
      <c r="J144" s="24"/>
      <c r="K144" s="4"/>
      <c r="L144" s="9"/>
      <c r="M144" s="16"/>
      <c r="N144" s="11"/>
      <c r="Q144" s="10"/>
      <c r="R144" s="10"/>
    </row>
    <row r="145" spans="1:18" ht="9.75">
      <c r="A145" s="178">
        <v>108</v>
      </c>
      <c r="B145" s="179">
        <f t="shared" si="5"/>
        <v>0.0499</v>
      </c>
      <c r="C145" s="171">
        <f t="shared" si="6"/>
        <v>0</v>
      </c>
      <c r="D145" s="171">
        <f t="shared" si="7"/>
        <v>876.0113452153265</v>
      </c>
      <c r="E145" s="171">
        <f t="shared" si="8"/>
        <v>115697.93933979693</v>
      </c>
      <c r="F145" s="171">
        <f t="shared" si="9"/>
        <v>-876.0113452153265</v>
      </c>
      <c r="G145" s="171"/>
      <c r="H145" s="162"/>
      <c r="I145" s="184"/>
      <c r="J145" s="24"/>
      <c r="K145" s="4"/>
      <c r="L145" s="9"/>
      <c r="M145" s="16"/>
      <c r="N145" s="11"/>
      <c r="Q145" s="10"/>
      <c r="R145" s="10"/>
    </row>
    <row r="146" spans="1:18" ht="9.75">
      <c r="A146" s="178">
        <v>109</v>
      </c>
      <c r="B146" s="179">
        <f t="shared" si="5"/>
        <v>0.0499</v>
      </c>
      <c r="C146" s="171">
        <f t="shared" si="6"/>
        <v>0</v>
      </c>
      <c r="D146" s="171">
        <f t="shared" si="7"/>
        <v>876.0113452153265</v>
      </c>
      <c r="E146" s="171">
        <f t="shared" si="8"/>
        <v>115303.03859233625</v>
      </c>
      <c r="F146" s="171">
        <f t="shared" si="9"/>
        <v>-876.0113452153265</v>
      </c>
      <c r="G146" s="171"/>
      <c r="H146" s="162"/>
      <c r="I146" s="184"/>
      <c r="J146" s="24"/>
      <c r="K146" s="4"/>
      <c r="L146" s="9"/>
      <c r="M146" s="16"/>
      <c r="N146" s="11"/>
      <c r="Q146" s="10"/>
      <c r="R146" s="10"/>
    </row>
    <row r="147" spans="1:18" ht="9.75">
      <c r="A147" s="178">
        <v>110</v>
      </c>
      <c r="B147" s="179">
        <f t="shared" si="5"/>
        <v>0.0499</v>
      </c>
      <c r="C147" s="171">
        <f t="shared" si="6"/>
        <v>0</v>
      </c>
      <c r="D147" s="171">
        <f t="shared" si="7"/>
        <v>876.0113452153265</v>
      </c>
      <c r="E147" s="171">
        <f t="shared" si="8"/>
        <v>114906.49571593404</v>
      </c>
      <c r="F147" s="171">
        <f t="shared" si="9"/>
        <v>-876.0113452153265</v>
      </c>
      <c r="G147" s="171"/>
      <c r="H147" s="162"/>
      <c r="I147" s="184"/>
      <c r="J147" s="24"/>
      <c r="K147" s="4"/>
      <c r="L147" s="9"/>
      <c r="M147" s="16"/>
      <c r="N147" s="11"/>
      <c r="Q147" s="10"/>
      <c r="R147" s="10"/>
    </row>
    <row r="148" spans="1:18" ht="9.75">
      <c r="A148" s="178">
        <v>111</v>
      </c>
      <c r="B148" s="179">
        <f t="shared" si="5"/>
        <v>0.0499</v>
      </c>
      <c r="C148" s="171">
        <f t="shared" si="6"/>
        <v>0</v>
      </c>
      <c r="D148" s="171">
        <f t="shared" si="7"/>
        <v>876.0113452153265</v>
      </c>
      <c r="E148" s="171">
        <f t="shared" si="8"/>
        <v>114508.30388207079</v>
      </c>
      <c r="F148" s="171">
        <f t="shared" si="9"/>
        <v>-876.0113452153265</v>
      </c>
      <c r="G148" s="171"/>
      <c r="H148" s="162"/>
      <c r="I148" s="184"/>
      <c r="J148" s="24"/>
      <c r="K148" s="4"/>
      <c r="L148" s="9"/>
      <c r="M148" s="16"/>
      <c r="N148" s="11"/>
      <c r="Q148" s="10"/>
      <c r="R148" s="10"/>
    </row>
    <row r="149" spans="1:18" ht="9.75">
      <c r="A149" s="178">
        <v>112</v>
      </c>
      <c r="B149" s="179">
        <f t="shared" si="5"/>
        <v>0.0499</v>
      </c>
      <c r="C149" s="171">
        <f t="shared" si="6"/>
        <v>0</v>
      </c>
      <c r="D149" s="171">
        <f t="shared" si="7"/>
        <v>876.0113452153265</v>
      </c>
      <c r="E149" s="171">
        <f t="shared" si="8"/>
        <v>114108.45623383173</v>
      </c>
      <c r="F149" s="171">
        <f t="shared" si="9"/>
        <v>-876.0113452153265</v>
      </c>
      <c r="G149" s="171"/>
      <c r="H149" s="162"/>
      <c r="I149" s="184"/>
      <c r="J149" s="24"/>
      <c r="K149" s="4"/>
      <c r="L149" s="9"/>
      <c r="M149" s="16"/>
      <c r="N149" s="11"/>
      <c r="Q149" s="10"/>
      <c r="R149" s="10"/>
    </row>
    <row r="150" spans="1:18" ht="9.75">
      <c r="A150" s="178">
        <v>113</v>
      </c>
      <c r="B150" s="179">
        <f t="shared" si="5"/>
        <v>0.0499</v>
      </c>
      <c r="C150" s="171">
        <f t="shared" si="6"/>
        <v>0</v>
      </c>
      <c r="D150" s="171">
        <f t="shared" si="7"/>
        <v>876.0113452153265</v>
      </c>
      <c r="E150" s="171">
        <f t="shared" si="8"/>
        <v>113706.94588578875</v>
      </c>
      <c r="F150" s="171">
        <f t="shared" si="9"/>
        <v>-876.0113452153265</v>
      </c>
      <c r="G150" s="171"/>
      <c r="H150" s="162"/>
      <c r="I150" s="184"/>
      <c r="J150" s="24"/>
      <c r="K150" s="4"/>
      <c r="L150" s="9"/>
      <c r="M150" s="16"/>
      <c r="N150" s="11"/>
      <c r="Q150" s="10"/>
      <c r="R150" s="10"/>
    </row>
    <row r="151" spans="1:18" ht="9.75">
      <c r="A151" s="178">
        <v>114</v>
      </c>
      <c r="B151" s="179">
        <f t="shared" si="5"/>
        <v>0.0499</v>
      </c>
      <c r="C151" s="171">
        <f t="shared" si="6"/>
        <v>0</v>
      </c>
      <c r="D151" s="171">
        <f t="shared" si="7"/>
        <v>876.0113452153265</v>
      </c>
      <c r="E151" s="171">
        <f t="shared" si="8"/>
        <v>113303.76592388182</v>
      </c>
      <c r="F151" s="171">
        <f t="shared" si="9"/>
        <v>-876.0113452153265</v>
      </c>
      <c r="G151" s="171"/>
      <c r="H151" s="162"/>
      <c r="I151" s="184"/>
      <c r="J151" s="24"/>
      <c r="K151" s="4"/>
      <c r="L151" s="9"/>
      <c r="M151" s="16"/>
      <c r="N151" s="11"/>
      <c r="Q151" s="10"/>
      <c r="R151" s="10"/>
    </row>
    <row r="152" spans="1:18" ht="9.75">
      <c r="A152" s="178">
        <v>115</v>
      </c>
      <c r="B152" s="179">
        <f t="shared" si="5"/>
        <v>0.0499</v>
      </c>
      <c r="C152" s="171">
        <f t="shared" si="6"/>
        <v>0</v>
      </c>
      <c r="D152" s="171">
        <f t="shared" si="7"/>
        <v>876.0113452153265</v>
      </c>
      <c r="E152" s="171">
        <f t="shared" si="8"/>
        <v>112898.90940529996</v>
      </c>
      <c r="F152" s="171">
        <f t="shared" si="9"/>
        <v>-876.0113452153265</v>
      </c>
      <c r="G152" s="171"/>
      <c r="H152" s="162"/>
      <c r="I152" s="184"/>
      <c r="J152" s="24"/>
      <c r="K152" s="4"/>
      <c r="L152" s="9"/>
      <c r="M152" s="16"/>
      <c r="N152" s="11"/>
      <c r="Q152" s="10"/>
      <c r="R152" s="10"/>
    </row>
    <row r="153" spans="1:18" ht="9.75">
      <c r="A153" s="178">
        <v>116</v>
      </c>
      <c r="B153" s="179">
        <f t="shared" si="5"/>
        <v>0.0499</v>
      </c>
      <c r="C153" s="171">
        <f t="shared" si="6"/>
        <v>0</v>
      </c>
      <c r="D153" s="171">
        <f t="shared" si="7"/>
        <v>876.0113452153265</v>
      </c>
      <c r="E153" s="171">
        <f t="shared" si="8"/>
        <v>112492.36935836166</v>
      </c>
      <c r="F153" s="171">
        <f t="shared" si="9"/>
        <v>-876.0113452153265</v>
      </c>
      <c r="G153" s="171"/>
      <c r="H153" s="162"/>
      <c r="I153" s="184"/>
      <c r="J153" s="24"/>
      <c r="K153" s="4"/>
      <c r="L153" s="9"/>
      <c r="M153" s="16"/>
      <c r="N153" s="11"/>
      <c r="Q153" s="10"/>
      <c r="R153" s="10"/>
    </row>
    <row r="154" spans="1:18" ht="9.75">
      <c r="A154" s="178">
        <v>117</v>
      </c>
      <c r="B154" s="179">
        <f t="shared" si="5"/>
        <v>0.0499</v>
      </c>
      <c r="C154" s="171">
        <f t="shared" si="6"/>
        <v>0</v>
      </c>
      <c r="D154" s="171">
        <f t="shared" si="7"/>
        <v>876.0113452153265</v>
      </c>
      <c r="E154" s="171">
        <f t="shared" si="8"/>
        <v>112084.13878239483</v>
      </c>
      <c r="F154" s="171">
        <f t="shared" si="9"/>
        <v>-876.0113452153265</v>
      </c>
      <c r="G154" s="171"/>
      <c r="H154" s="162"/>
      <c r="I154" s="184"/>
      <c r="J154" s="24"/>
      <c r="K154" s="4"/>
      <c r="L154" s="9"/>
      <c r="M154" s="16"/>
      <c r="N154" s="11"/>
      <c r="Q154" s="10"/>
      <c r="R154" s="10"/>
    </row>
    <row r="155" spans="1:18" ht="9.75">
      <c r="A155" s="178">
        <v>118</v>
      </c>
      <c r="B155" s="179">
        <f t="shared" si="5"/>
        <v>0.0499</v>
      </c>
      <c r="C155" s="171">
        <f t="shared" si="6"/>
        <v>0</v>
      </c>
      <c r="D155" s="171">
        <f t="shared" si="7"/>
        <v>876.0113452153265</v>
      </c>
      <c r="E155" s="171">
        <f t="shared" si="8"/>
        <v>111674.21064761629</v>
      </c>
      <c r="F155" s="171">
        <f t="shared" si="9"/>
        <v>-876.0113452153265</v>
      </c>
      <c r="G155" s="171"/>
      <c r="H155" s="162"/>
      <c r="I155" s="184"/>
      <c r="J155" s="24"/>
      <c r="K155" s="4"/>
      <c r="L155" s="9"/>
      <c r="M155" s="16"/>
      <c r="N155" s="11"/>
      <c r="Q155" s="10"/>
      <c r="R155" s="10"/>
    </row>
    <row r="156" spans="1:18" ht="9.75">
      <c r="A156" s="178">
        <v>119</v>
      </c>
      <c r="B156" s="179">
        <f t="shared" si="5"/>
        <v>0.0499</v>
      </c>
      <c r="C156" s="171">
        <f t="shared" si="6"/>
        <v>0</v>
      </c>
      <c r="D156" s="171">
        <f t="shared" si="7"/>
        <v>876.0113452153265</v>
      </c>
      <c r="E156" s="171">
        <f t="shared" si="8"/>
        <v>111262.57789501062</v>
      </c>
      <c r="F156" s="171">
        <f t="shared" si="9"/>
        <v>-876.0113452153265</v>
      </c>
      <c r="G156" s="171"/>
      <c r="H156" s="162"/>
      <c r="I156" s="184"/>
      <c r="J156" s="24"/>
      <c r="K156" s="4"/>
      <c r="L156" s="9"/>
      <c r="M156" s="16"/>
      <c r="N156" s="11"/>
      <c r="Q156" s="10"/>
      <c r="R156" s="10"/>
    </row>
    <row r="157" spans="1:18" ht="9.75">
      <c r="A157" s="178">
        <v>120</v>
      </c>
      <c r="B157" s="179">
        <f t="shared" si="5"/>
        <v>0.0499</v>
      </c>
      <c r="C157" s="171">
        <f t="shared" si="6"/>
        <v>0</v>
      </c>
      <c r="D157" s="171">
        <f t="shared" si="7"/>
        <v>876.0113452153265</v>
      </c>
      <c r="E157" s="171">
        <f t="shared" si="8"/>
        <v>110849.2334362087</v>
      </c>
      <c r="F157" s="171">
        <f t="shared" si="9"/>
        <v>-876.0113452153265</v>
      </c>
      <c r="G157" s="171"/>
      <c r="H157" s="162"/>
      <c r="I157" s="184"/>
      <c r="J157" s="24"/>
      <c r="K157" s="4"/>
      <c r="L157" s="9"/>
      <c r="M157" s="16"/>
      <c r="N157" s="11"/>
      <c r="Q157" s="10"/>
      <c r="R157" s="10"/>
    </row>
    <row r="158" spans="1:18" ht="9.75">
      <c r="A158" s="178">
        <v>121</v>
      </c>
      <c r="B158" s="179">
        <f t="shared" si="5"/>
        <v>0.0499</v>
      </c>
      <c r="C158" s="171">
        <f t="shared" si="6"/>
        <v>0</v>
      </c>
      <c r="D158" s="171">
        <f t="shared" si="7"/>
        <v>876.0113452153265</v>
      </c>
      <c r="E158" s="171">
        <f t="shared" si="8"/>
        <v>110434.1701533656</v>
      </c>
      <c r="F158" s="171">
        <f t="shared" si="9"/>
        <v>-876.0113452153265</v>
      </c>
      <c r="G158" s="171"/>
      <c r="H158" s="162"/>
      <c r="I158" s="184"/>
      <c r="J158" s="24"/>
      <c r="K158" s="4"/>
      <c r="L158" s="9"/>
      <c r="M158" s="16"/>
      <c r="N158" s="11"/>
      <c r="Q158" s="10"/>
      <c r="R158" s="10"/>
    </row>
    <row r="159" spans="1:18" ht="9.75">
      <c r="A159" s="178">
        <v>122</v>
      </c>
      <c r="B159" s="179">
        <f t="shared" si="5"/>
        <v>0.0499</v>
      </c>
      <c r="C159" s="171">
        <f t="shared" si="6"/>
        <v>0</v>
      </c>
      <c r="D159" s="171">
        <f t="shared" si="7"/>
        <v>876.0113452153265</v>
      </c>
      <c r="E159" s="171">
        <f t="shared" si="8"/>
        <v>110017.380899038</v>
      </c>
      <c r="F159" s="171">
        <f t="shared" si="9"/>
        <v>-876.0113452153265</v>
      </c>
      <c r="G159" s="171"/>
      <c r="H159" s="162"/>
      <c r="I159" s="184"/>
      <c r="J159" s="24"/>
      <c r="K159" s="4"/>
      <c r="L159" s="9"/>
      <c r="M159" s="16"/>
      <c r="N159" s="11"/>
      <c r="Q159" s="10"/>
      <c r="R159" s="10"/>
    </row>
    <row r="160" spans="1:18" ht="9.75">
      <c r="A160" s="178">
        <v>123</v>
      </c>
      <c r="B160" s="179">
        <f t="shared" si="5"/>
        <v>0.0499</v>
      </c>
      <c r="C160" s="171">
        <f t="shared" si="6"/>
        <v>0</v>
      </c>
      <c r="D160" s="171">
        <f t="shared" si="7"/>
        <v>876.0113452153265</v>
      </c>
      <c r="E160" s="171">
        <f t="shared" si="8"/>
        <v>109598.85849606116</v>
      </c>
      <c r="F160" s="171">
        <f t="shared" si="9"/>
        <v>-876.0113452153265</v>
      </c>
      <c r="G160" s="171"/>
      <c r="H160" s="162"/>
      <c r="I160" s="184"/>
      <c r="J160" s="24"/>
      <c r="K160" s="4"/>
      <c r="L160" s="9"/>
      <c r="M160" s="16"/>
      <c r="N160" s="11"/>
      <c r="Q160" s="10"/>
      <c r="R160" s="10"/>
    </row>
    <row r="161" spans="1:18" ht="9.75">
      <c r="A161" s="178">
        <v>124</v>
      </c>
      <c r="B161" s="179">
        <f t="shared" si="5"/>
        <v>0.0499</v>
      </c>
      <c r="C161" s="171">
        <f t="shared" si="6"/>
        <v>0</v>
      </c>
      <c r="D161" s="171">
        <f t="shared" si="7"/>
        <v>876.0113452153265</v>
      </c>
      <c r="E161" s="171">
        <f t="shared" si="8"/>
        <v>109178.59573742528</v>
      </c>
      <c r="F161" s="171">
        <f t="shared" si="9"/>
        <v>-876.0113452153265</v>
      </c>
      <c r="G161" s="171"/>
      <c r="H161" s="162"/>
      <c r="I161" s="184"/>
      <c r="J161" s="24"/>
      <c r="K161" s="4"/>
      <c r="L161" s="9"/>
      <c r="M161" s="16"/>
      <c r="N161" s="11"/>
      <c r="Q161" s="10"/>
      <c r="R161" s="10"/>
    </row>
    <row r="162" spans="1:18" ht="9.75">
      <c r="A162" s="178">
        <v>125</v>
      </c>
      <c r="B162" s="179">
        <f t="shared" si="5"/>
        <v>0.0499</v>
      </c>
      <c r="C162" s="171">
        <f t="shared" si="6"/>
        <v>0</v>
      </c>
      <c r="D162" s="171">
        <f t="shared" si="7"/>
        <v>876.0113452153265</v>
      </c>
      <c r="E162" s="171">
        <f t="shared" si="8"/>
        <v>108756.5853861514</v>
      </c>
      <c r="F162" s="171">
        <f t="shared" si="9"/>
        <v>-876.0113452153265</v>
      </c>
      <c r="G162" s="171"/>
      <c r="H162" s="162"/>
      <c r="I162" s="184"/>
      <c r="J162" s="24"/>
      <c r="K162" s="4"/>
      <c r="L162" s="9"/>
      <c r="M162" s="16"/>
      <c r="N162" s="11"/>
      <c r="Q162" s="10"/>
      <c r="R162" s="10"/>
    </row>
    <row r="163" spans="1:18" ht="9.75">
      <c r="A163" s="178">
        <v>126</v>
      </c>
      <c r="B163" s="179">
        <f t="shared" si="5"/>
        <v>0.0499</v>
      </c>
      <c r="C163" s="171">
        <f t="shared" si="6"/>
        <v>0</v>
      </c>
      <c r="D163" s="171">
        <f t="shared" si="7"/>
        <v>876.0113452153265</v>
      </c>
      <c r="E163" s="171">
        <f t="shared" si="8"/>
        <v>108332.82017516681</v>
      </c>
      <c r="F163" s="171">
        <f t="shared" si="9"/>
        <v>-876.0113452153265</v>
      </c>
      <c r="G163" s="171"/>
      <c r="H163" s="162"/>
      <c r="I163" s="184"/>
      <c r="J163" s="24"/>
      <c r="K163" s="4"/>
      <c r="L163" s="9"/>
      <c r="M163" s="16"/>
      <c r="N163" s="11"/>
      <c r="Q163" s="10"/>
      <c r="R163" s="10"/>
    </row>
    <row r="164" spans="1:18" ht="9.75">
      <c r="A164" s="178">
        <v>127</v>
      </c>
      <c r="B164" s="179">
        <f t="shared" si="5"/>
        <v>0.0499</v>
      </c>
      <c r="C164" s="171">
        <f t="shared" si="6"/>
        <v>0</v>
      </c>
      <c r="D164" s="171">
        <f t="shared" si="7"/>
        <v>876.0113452153265</v>
      </c>
      <c r="E164" s="171">
        <f t="shared" si="8"/>
        <v>107907.29280717987</v>
      </c>
      <c r="F164" s="171">
        <f t="shared" si="9"/>
        <v>-876.0113452153265</v>
      </c>
      <c r="G164" s="171"/>
      <c r="H164" s="162"/>
      <c r="I164" s="184"/>
      <c r="J164" s="24"/>
      <c r="K164" s="4"/>
      <c r="L164" s="9"/>
      <c r="M164" s="16"/>
      <c r="N164" s="11"/>
      <c r="Q164" s="10"/>
      <c r="R164" s="10"/>
    </row>
    <row r="165" spans="1:18" ht="9.75">
      <c r="A165" s="178">
        <v>128</v>
      </c>
      <c r="B165" s="179">
        <f t="shared" si="5"/>
        <v>0.0499</v>
      </c>
      <c r="C165" s="171">
        <f t="shared" si="6"/>
        <v>0</v>
      </c>
      <c r="D165" s="171">
        <f t="shared" si="7"/>
        <v>876.0113452153265</v>
      </c>
      <c r="E165" s="171">
        <f t="shared" si="8"/>
        <v>107479.99595455438</v>
      </c>
      <c r="F165" s="171">
        <f t="shared" si="9"/>
        <v>-876.0113452153265</v>
      </c>
      <c r="G165" s="171"/>
      <c r="H165" s="162"/>
      <c r="I165" s="184"/>
      <c r="J165" s="24"/>
      <c r="K165" s="4"/>
      <c r="L165" s="9"/>
      <c r="M165" s="16"/>
      <c r="N165" s="11"/>
      <c r="Q165" s="10"/>
      <c r="R165" s="10"/>
    </row>
    <row r="166" spans="1:18" ht="9.75">
      <c r="A166" s="178">
        <v>129</v>
      </c>
      <c r="B166" s="179">
        <f aca="true" t="shared" si="10" ref="B166:B229">IF(A166&lt;=$B$12*12,$B$10,IF(A166&lt;=$B$3*12,$B$15,0))</f>
        <v>0.0499</v>
      </c>
      <c r="C166" s="171">
        <f t="shared" si="6"/>
        <v>0</v>
      </c>
      <c r="D166" s="171">
        <f t="shared" si="7"/>
        <v>876.0113452153265</v>
      </c>
      <c r="E166" s="171">
        <f t="shared" si="8"/>
        <v>107050.9222591834</v>
      </c>
      <c r="F166" s="171">
        <f t="shared" si="9"/>
        <v>-876.0113452153265</v>
      </c>
      <c r="G166" s="171"/>
      <c r="H166" s="162"/>
      <c r="I166" s="184"/>
      <c r="J166" s="24"/>
      <c r="K166" s="4"/>
      <c r="L166" s="9"/>
      <c r="M166" s="16"/>
      <c r="N166" s="11"/>
      <c r="Q166" s="10"/>
      <c r="R166" s="10"/>
    </row>
    <row r="167" spans="1:18" ht="9.75">
      <c r="A167" s="178">
        <v>130</v>
      </c>
      <c r="B167" s="179">
        <f t="shared" si="10"/>
        <v>0.0499</v>
      </c>
      <c r="C167" s="171">
        <f aca="true" t="shared" si="11" ref="C167:C230">IF(A167&lt;=$B$3*12,$B$6+IF(AND(MOD(A167,12)=0,A167&lt;$B$3*12),$B$7,0)+IF(A167=$B$3*12,$B$4,0))</f>
        <v>0</v>
      </c>
      <c r="D167" s="171">
        <f aca="true" t="shared" si="12" ref="D167:D230">IF(A167&gt;$B$3*12,0,IF(A167=$B$3*12,E166*(1+B167/12),IF(A167&lt;=$B$12*12,$B$13,$B$17)))+C167</f>
        <v>876.0113452153265</v>
      </c>
      <c r="E167" s="171">
        <f aca="true" t="shared" si="13" ref="E167:E230">IF(A167&gt;=$B$3*12,0,E166*(1+B167/12)+C167-D167)</f>
        <v>106620.0643323625</v>
      </c>
      <c r="F167" s="171">
        <f aca="true" t="shared" si="14" ref="F167:F230">-D167</f>
        <v>-876.0113452153265</v>
      </c>
      <c r="G167" s="171"/>
      <c r="H167" s="162"/>
      <c r="I167" s="184"/>
      <c r="J167" s="24"/>
      <c r="K167" s="4"/>
      <c r="L167" s="9"/>
      <c r="M167" s="16"/>
      <c r="N167" s="11"/>
      <c r="Q167" s="10"/>
      <c r="R167" s="10"/>
    </row>
    <row r="168" spans="1:18" ht="9.75">
      <c r="A168" s="178">
        <v>131</v>
      </c>
      <c r="B168" s="179">
        <f t="shared" si="10"/>
        <v>0.0499</v>
      </c>
      <c r="C168" s="171">
        <f t="shared" si="11"/>
        <v>0</v>
      </c>
      <c r="D168" s="171">
        <f t="shared" si="12"/>
        <v>876.0113452153265</v>
      </c>
      <c r="E168" s="171">
        <f t="shared" si="13"/>
        <v>106187.41475466256</v>
      </c>
      <c r="F168" s="171">
        <f t="shared" si="14"/>
        <v>-876.0113452153265</v>
      </c>
      <c r="G168" s="171"/>
      <c r="H168" s="162"/>
      <c r="I168" s="184"/>
      <c r="J168" s="24"/>
      <c r="K168" s="4"/>
      <c r="L168" s="9"/>
      <c r="M168" s="16"/>
      <c r="N168" s="11"/>
      <c r="Q168" s="10"/>
      <c r="R168" s="10"/>
    </row>
    <row r="169" spans="1:18" ht="9.75">
      <c r="A169" s="178">
        <v>132</v>
      </c>
      <c r="B169" s="179">
        <f t="shared" si="10"/>
        <v>0.0499</v>
      </c>
      <c r="C169" s="171">
        <f t="shared" si="11"/>
        <v>0</v>
      </c>
      <c r="D169" s="171">
        <f t="shared" si="12"/>
        <v>876.0113452153265</v>
      </c>
      <c r="E169" s="171">
        <f t="shared" si="13"/>
        <v>105752.96607580203</v>
      </c>
      <c r="F169" s="171">
        <f t="shared" si="14"/>
        <v>-876.0113452153265</v>
      </c>
      <c r="G169" s="171"/>
      <c r="H169" s="162"/>
      <c r="I169" s="184"/>
      <c r="J169" s="24"/>
      <c r="K169" s="4"/>
      <c r="L169" s="9"/>
      <c r="M169" s="16"/>
      <c r="N169" s="11"/>
      <c r="Q169" s="10"/>
      <c r="R169" s="10"/>
    </row>
    <row r="170" spans="1:18" ht="9.75">
      <c r="A170" s="178">
        <v>133</v>
      </c>
      <c r="B170" s="179">
        <f t="shared" si="10"/>
        <v>0.0499</v>
      </c>
      <c r="C170" s="171">
        <f t="shared" si="11"/>
        <v>0</v>
      </c>
      <c r="D170" s="171">
        <f t="shared" si="12"/>
        <v>876.0113452153265</v>
      </c>
      <c r="E170" s="171">
        <f t="shared" si="13"/>
        <v>105316.71081451858</v>
      </c>
      <c r="F170" s="171">
        <f t="shared" si="14"/>
        <v>-876.0113452153265</v>
      </c>
      <c r="G170" s="171"/>
      <c r="H170" s="162"/>
      <c r="I170" s="184"/>
      <c r="J170" s="24"/>
      <c r="K170" s="4"/>
      <c r="L170" s="9"/>
      <c r="M170" s="16"/>
      <c r="N170" s="11"/>
      <c r="Q170" s="10"/>
      <c r="R170" s="10"/>
    </row>
    <row r="171" spans="1:18" ht="9.75">
      <c r="A171" s="178">
        <v>134</v>
      </c>
      <c r="B171" s="179">
        <f t="shared" si="10"/>
        <v>0.0499</v>
      </c>
      <c r="C171" s="171">
        <f t="shared" si="11"/>
        <v>0</v>
      </c>
      <c r="D171" s="171">
        <f t="shared" si="12"/>
        <v>876.0113452153265</v>
      </c>
      <c r="E171" s="171">
        <f t="shared" si="13"/>
        <v>104878.64145844028</v>
      </c>
      <c r="F171" s="171">
        <f t="shared" si="14"/>
        <v>-876.0113452153265</v>
      </c>
      <c r="G171" s="171"/>
      <c r="H171" s="162"/>
      <c r="I171" s="184"/>
      <c r="J171" s="24"/>
      <c r="K171" s="4"/>
      <c r="L171" s="9"/>
      <c r="M171" s="16"/>
      <c r="N171" s="11"/>
      <c r="Q171" s="10"/>
      <c r="R171" s="10"/>
    </row>
    <row r="172" spans="1:18" ht="9.75">
      <c r="A172" s="178">
        <v>135</v>
      </c>
      <c r="B172" s="179">
        <f t="shared" si="10"/>
        <v>0.0499</v>
      </c>
      <c r="C172" s="171">
        <f t="shared" si="11"/>
        <v>0</v>
      </c>
      <c r="D172" s="171">
        <f t="shared" si="12"/>
        <v>876.0113452153265</v>
      </c>
      <c r="E172" s="171">
        <f t="shared" si="13"/>
        <v>104438.75046395628</v>
      </c>
      <c r="F172" s="171">
        <f t="shared" si="14"/>
        <v>-876.0113452153265</v>
      </c>
      <c r="G172" s="171"/>
      <c r="H172" s="162"/>
      <c r="I172" s="184"/>
      <c r="J172" s="24"/>
      <c r="K172" s="4"/>
      <c r="L172" s="9"/>
      <c r="M172" s="16"/>
      <c r="N172" s="11"/>
      <c r="Q172" s="10"/>
      <c r="R172" s="10"/>
    </row>
    <row r="173" spans="1:18" ht="9.75">
      <c r="A173" s="178">
        <v>136</v>
      </c>
      <c r="B173" s="179">
        <f t="shared" si="10"/>
        <v>0.0499</v>
      </c>
      <c r="C173" s="171">
        <f t="shared" si="11"/>
        <v>0</v>
      </c>
      <c r="D173" s="171">
        <f t="shared" si="12"/>
        <v>876.0113452153265</v>
      </c>
      <c r="E173" s="171">
        <f t="shared" si="13"/>
        <v>103997.0302560869</v>
      </c>
      <c r="F173" s="171">
        <f t="shared" si="14"/>
        <v>-876.0113452153265</v>
      </c>
      <c r="G173" s="171"/>
      <c r="H173" s="162"/>
      <c r="I173" s="184"/>
      <c r="J173" s="24"/>
      <c r="K173" s="4"/>
      <c r="L173" s="9"/>
      <c r="M173" s="16"/>
      <c r="N173" s="11"/>
      <c r="Q173" s="10"/>
      <c r="R173" s="10"/>
    </row>
    <row r="174" spans="1:18" ht="9.75">
      <c r="A174" s="178">
        <v>137</v>
      </c>
      <c r="B174" s="179">
        <f t="shared" si="10"/>
        <v>0.0499</v>
      </c>
      <c r="C174" s="171">
        <f t="shared" si="11"/>
        <v>0</v>
      </c>
      <c r="D174" s="171">
        <f t="shared" si="12"/>
        <v>876.0113452153265</v>
      </c>
      <c r="E174" s="171">
        <f t="shared" si="13"/>
        <v>103553.47322835312</v>
      </c>
      <c r="F174" s="171">
        <f t="shared" si="14"/>
        <v>-876.0113452153265</v>
      </c>
      <c r="G174" s="171"/>
      <c r="H174" s="162"/>
      <c r="I174" s="184"/>
      <c r="J174" s="24"/>
      <c r="K174" s="4"/>
      <c r="L174" s="9"/>
      <c r="M174" s="16"/>
      <c r="N174" s="11"/>
      <c r="Q174" s="10"/>
      <c r="R174" s="10"/>
    </row>
    <row r="175" spans="1:18" ht="9.75">
      <c r="A175" s="178">
        <v>138</v>
      </c>
      <c r="B175" s="179">
        <f t="shared" si="10"/>
        <v>0.0499</v>
      </c>
      <c r="C175" s="171">
        <f t="shared" si="11"/>
        <v>0</v>
      </c>
      <c r="D175" s="171">
        <f t="shared" si="12"/>
        <v>876.0113452153265</v>
      </c>
      <c r="E175" s="171">
        <f t="shared" si="13"/>
        <v>103108.07174264568</v>
      </c>
      <c r="F175" s="171">
        <f t="shared" si="14"/>
        <v>-876.0113452153265</v>
      </c>
      <c r="G175" s="171"/>
      <c r="H175" s="162"/>
      <c r="I175" s="184"/>
      <c r="J175" s="24"/>
      <c r="K175" s="4"/>
      <c r="L175" s="9"/>
      <c r="M175" s="16"/>
      <c r="N175" s="11"/>
      <c r="Q175" s="10"/>
      <c r="R175" s="10"/>
    </row>
    <row r="176" spans="1:18" ht="9.75">
      <c r="A176" s="178">
        <v>139</v>
      </c>
      <c r="B176" s="179">
        <f t="shared" si="10"/>
        <v>0.0499</v>
      </c>
      <c r="C176" s="171">
        <f t="shared" si="11"/>
        <v>0</v>
      </c>
      <c r="D176" s="171">
        <f t="shared" si="12"/>
        <v>876.0113452153265</v>
      </c>
      <c r="E176" s="171">
        <f t="shared" si="13"/>
        <v>102660.81812909352</v>
      </c>
      <c r="F176" s="171">
        <f t="shared" si="14"/>
        <v>-876.0113452153265</v>
      </c>
      <c r="G176" s="171"/>
      <c r="H176" s="162"/>
      <c r="I176" s="184"/>
      <c r="J176" s="24"/>
      <c r="K176" s="4"/>
      <c r="L176" s="9"/>
      <c r="M176" s="16"/>
      <c r="N176" s="11"/>
      <c r="Q176" s="10"/>
      <c r="R176" s="10"/>
    </row>
    <row r="177" spans="1:18" ht="9.75">
      <c r="A177" s="178">
        <v>140</v>
      </c>
      <c r="B177" s="179">
        <f t="shared" si="10"/>
        <v>0.0499</v>
      </c>
      <c r="C177" s="171">
        <f t="shared" si="11"/>
        <v>0</v>
      </c>
      <c r="D177" s="171">
        <f t="shared" si="12"/>
        <v>876.0113452153265</v>
      </c>
      <c r="E177" s="171">
        <f t="shared" si="13"/>
        <v>102211.70468593166</v>
      </c>
      <c r="F177" s="171">
        <f t="shared" si="14"/>
        <v>-876.0113452153265</v>
      </c>
      <c r="G177" s="171"/>
      <c r="H177" s="162"/>
      <c r="I177" s="184"/>
      <c r="J177" s="24"/>
      <c r="K177" s="4"/>
      <c r="L177" s="9"/>
      <c r="M177" s="16"/>
      <c r="N177" s="11"/>
      <c r="Q177" s="10"/>
      <c r="R177" s="10"/>
    </row>
    <row r="178" spans="1:18" ht="9.75">
      <c r="A178" s="178">
        <v>141</v>
      </c>
      <c r="B178" s="179">
        <f t="shared" si="10"/>
        <v>0.0499</v>
      </c>
      <c r="C178" s="171">
        <f t="shared" si="11"/>
        <v>0</v>
      </c>
      <c r="D178" s="171">
        <f t="shared" si="12"/>
        <v>876.0113452153265</v>
      </c>
      <c r="E178" s="171">
        <f t="shared" si="13"/>
        <v>101760.72367936866</v>
      </c>
      <c r="F178" s="171">
        <f t="shared" si="14"/>
        <v>-876.0113452153265</v>
      </c>
      <c r="G178" s="171"/>
      <c r="H178" s="162"/>
      <c r="I178" s="184"/>
      <c r="J178" s="24"/>
      <c r="K178" s="4"/>
      <c r="L178" s="9"/>
      <c r="M178" s="16"/>
      <c r="N178" s="11"/>
      <c r="Q178" s="10"/>
      <c r="R178" s="10"/>
    </row>
    <row r="179" spans="1:18" ht="9.75">
      <c r="A179" s="178">
        <v>142</v>
      </c>
      <c r="B179" s="179">
        <f t="shared" si="10"/>
        <v>0.0499</v>
      </c>
      <c r="C179" s="171">
        <f t="shared" si="11"/>
        <v>0</v>
      </c>
      <c r="D179" s="171">
        <f t="shared" si="12"/>
        <v>876.0113452153265</v>
      </c>
      <c r="E179" s="171">
        <f t="shared" si="13"/>
        <v>101307.86734345337</v>
      </c>
      <c r="F179" s="171">
        <f t="shared" si="14"/>
        <v>-876.0113452153265</v>
      </c>
      <c r="G179" s="171"/>
      <c r="H179" s="162"/>
      <c r="I179" s="184"/>
      <c r="J179" s="24"/>
      <c r="K179" s="4"/>
      <c r="L179" s="9"/>
      <c r="M179" s="16"/>
      <c r="N179" s="11"/>
      <c r="Q179" s="10"/>
      <c r="R179" s="10"/>
    </row>
    <row r="180" spans="1:18" ht="9.75">
      <c r="A180" s="178">
        <v>143</v>
      </c>
      <c r="B180" s="179">
        <f t="shared" si="10"/>
        <v>0.0499</v>
      </c>
      <c r="C180" s="171">
        <f t="shared" si="11"/>
        <v>0</v>
      </c>
      <c r="D180" s="171">
        <f t="shared" si="12"/>
        <v>876.0113452153265</v>
      </c>
      <c r="E180" s="171">
        <f t="shared" si="13"/>
        <v>100853.12787994122</v>
      </c>
      <c r="F180" s="171">
        <f t="shared" si="14"/>
        <v>-876.0113452153265</v>
      </c>
      <c r="G180" s="171"/>
      <c r="H180" s="162"/>
      <c r="I180" s="184"/>
      <c r="J180" s="24"/>
      <c r="K180" s="4"/>
      <c r="L180" s="9"/>
      <c r="M180" s="16"/>
      <c r="N180" s="11"/>
      <c r="Q180" s="10"/>
      <c r="R180" s="10"/>
    </row>
    <row r="181" spans="1:18" ht="9.75">
      <c r="A181" s="178">
        <v>144</v>
      </c>
      <c r="B181" s="179">
        <f t="shared" si="10"/>
        <v>0.0499</v>
      </c>
      <c r="C181" s="171">
        <f t="shared" si="11"/>
        <v>0</v>
      </c>
      <c r="D181" s="171">
        <f t="shared" si="12"/>
        <v>876.0113452153265</v>
      </c>
      <c r="E181" s="171">
        <f t="shared" si="13"/>
        <v>100396.49745815998</v>
      </c>
      <c r="F181" s="171">
        <f t="shared" si="14"/>
        <v>-876.0113452153265</v>
      </c>
      <c r="G181" s="171"/>
      <c r="H181" s="162"/>
      <c r="I181" s="184"/>
      <c r="J181" s="24"/>
      <c r="K181" s="4"/>
      <c r="L181" s="9"/>
      <c r="M181" s="16"/>
      <c r="N181" s="11"/>
      <c r="Q181" s="10"/>
      <c r="R181" s="10"/>
    </row>
    <row r="182" spans="1:18" ht="9.75">
      <c r="A182" s="178">
        <v>145</v>
      </c>
      <c r="B182" s="179">
        <f t="shared" si="10"/>
        <v>0.0499</v>
      </c>
      <c r="C182" s="171">
        <f t="shared" si="11"/>
        <v>0</v>
      </c>
      <c r="D182" s="171">
        <f t="shared" si="12"/>
        <v>876.0113452153265</v>
      </c>
      <c r="E182" s="171">
        <f t="shared" si="13"/>
        <v>99937.96821487483</v>
      </c>
      <c r="F182" s="171">
        <f t="shared" si="14"/>
        <v>-876.0113452153265</v>
      </c>
      <c r="G182" s="171"/>
      <c r="H182" s="162"/>
      <c r="I182" s="184"/>
      <c r="J182" s="24"/>
      <c r="K182" s="4"/>
      <c r="L182" s="9"/>
      <c r="M182" s="16"/>
      <c r="N182" s="11"/>
      <c r="Q182" s="10"/>
      <c r="R182" s="10"/>
    </row>
    <row r="183" spans="1:18" ht="9.75">
      <c r="A183" s="178">
        <v>146</v>
      </c>
      <c r="B183" s="179">
        <f t="shared" si="10"/>
        <v>0.0499</v>
      </c>
      <c r="C183" s="171">
        <f t="shared" si="11"/>
        <v>0</v>
      </c>
      <c r="D183" s="171">
        <f t="shared" si="12"/>
        <v>876.0113452153265</v>
      </c>
      <c r="E183" s="171">
        <f t="shared" si="13"/>
        <v>99477.532254153</v>
      </c>
      <c r="F183" s="171">
        <f t="shared" si="14"/>
        <v>-876.0113452153265</v>
      </c>
      <c r="G183" s="171"/>
      <c r="H183" s="162"/>
      <c r="I183" s="184"/>
      <c r="J183" s="24"/>
      <c r="K183" s="4"/>
      <c r="L183" s="9"/>
      <c r="M183" s="16"/>
      <c r="N183" s="11"/>
      <c r="Q183" s="10"/>
      <c r="R183" s="10"/>
    </row>
    <row r="184" spans="1:18" ht="9.75">
      <c r="A184" s="178">
        <v>147</v>
      </c>
      <c r="B184" s="179">
        <f t="shared" si="10"/>
        <v>0.0499</v>
      </c>
      <c r="C184" s="171">
        <f t="shared" si="11"/>
        <v>0</v>
      </c>
      <c r="D184" s="171">
        <f t="shared" si="12"/>
        <v>876.0113452153265</v>
      </c>
      <c r="E184" s="171">
        <f t="shared" si="13"/>
        <v>99015.18164722786</v>
      </c>
      <c r="F184" s="171">
        <f t="shared" si="14"/>
        <v>-876.0113452153265</v>
      </c>
      <c r="G184" s="171"/>
      <c r="H184" s="162"/>
      <c r="I184" s="184"/>
      <c r="J184" s="24"/>
      <c r="K184" s="4"/>
      <c r="L184" s="9"/>
      <c r="M184" s="16"/>
      <c r="N184" s="11"/>
      <c r="Q184" s="10"/>
      <c r="R184" s="10"/>
    </row>
    <row r="185" spans="1:18" ht="9.75">
      <c r="A185" s="178">
        <v>148</v>
      </c>
      <c r="B185" s="179">
        <f t="shared" si="10"/>
        <v>0.0499</v>
      </c>
      <c r="C185" s="171">
        <f t="shared" si="11"/>
        <v>0</v>
      </c>
      <c r="D185" s="171">
        <f t="shared" si="12"/>
        <v>876.0113452153265</v>
      </c>
      <c r="E185" s="171">
        <f t="shared" si="13"/>
        <v>98550.90843236224</v>
      </c>
      <c r="F185" s="171">
        <f t="shared" si="14"/>
        <v>-876.0113452153265</v>
      </c>
      <c r="G185" s="171"/>
      <c r="H185" s="162"/>
      <c r="I185" s="184"/>
      <c r="J185" s="24"/>
      <c r="K185" s="4"/>
      <c r="L185" s="9"/>
      <c r="M185" s="16"/>
      <c r="N185" s="11"/>
      <c r="Q185" s="10"/>
      <c r="R185" s="10"/>
    </row>
    <row r="186" spans="1:18" ht="9.75">
      <c r="A186" s="178">
        <v>149</v>
      </c>
      <c r="B186" s="179">
        <f t="shared" si="10"/>
        <v>0.0499</v>
      </c>
      <c r="C186" s="171">
        <f t="shared" si="11"/>
        <v>0</v>
      </c>
      <c r="D186" s="171">
        <f t="shared" si="12"/>
        <v>876.0113452153265</v>
      </c>
      <c r="E186" s="171">
        <f t="shared" si="13"/>
        <v>98084.70461471147</v>
      </c>
      <c r="F186" s="171">
        <f t="shared" si="14"/>
        <v>-876.0113452153265</v>
      </c>
      <c r="G186" s="171"/>
      <c r="H186" s="162"/>
      <c r="I186" s="184"/>
      <c r="J186" s="24"/>
      <c r="K186" s="4"/>
      <c r="L186" s="9"/>
      <c r="M186" s="16"/>
      <c r="N186" s="11"/>
      <c r="Q186" s="10"/>
      <c r="R186" s="10"/>
    </row>
    <row r="187" spans="1:18" ht="9.75">
      <c r="A187" s="178">
        <v>150</v>
      </c>
      <c r="B187" s="179">
        <f t="shared" si="10"/>
        <v>0.0499</v>
      </c>
      <c r="C187" s="171">
        <f t="shared" si="11"/>
        <v>0</v>
      </c>
      <c r="D187" s="171">
        <f t="shared" si="12"/>
        <v>876.0113452153265</v>
      </c>
      <c r="E187" s="171">
        <f t="shared" si="13"/>
        <v>97616.56216618564</v>
      </c>
      <c r="F187" s="171">
        <f t="shared" si="14"/>
        <v>-876.0113452153265</v>
      </c>
      <c r="G187" s="171"/>
      <c r="H187" s="162"/>
      <c r="I187" s="184"/>
      <c r="J187" s="24"/>
      <c r="K187" s="4"/>
      <c r="L187" s="9"/>
      <c r="M187" s="16"/>
      <c r="N187" s="11"/>
      <c r="Q187" s="10"/>
      <c r="R187" s="10"/>
    </row>
    <row r="188" spans="1:18" ht="9.75">
      <c r="A188" s="178">
        <v>151</v>
      </c>
      <c r="B188" s="179">
        <f t="shared" si="10"/>
        <v>0.0499</v>
      </c>
      <c r="C188" s="171">
        <f t="shared" si="11"/>
        <v>0</v>
      </c>
      <c r="D188" s="171">
        <f t="shared" si="12"/>
        <v>876.0113452153265</v>
      </c>
      <c r="E188" s="171">
        <f t="shared" si="13"/>
        <v>97146.47302531137</v>
      </c>
      <c r="F188" s="171">
        <f t="shared" si="14"/>
        <v>-876.0113452153265</v>
      </c>
      <c r="G188" s="171"/>
      <c r="H188" s="162"/>
      <c r="I188" s="184"/>
      <c r="J188" s="24"/>
      <c r="K188" s="4"/>
      <c r="L188" s="9"/>
      <c r="M188" s="16"/>
      <c r="N188" s="11"/>
      <c r="Q188" s="10"/>
      <c r="R188" s="10"/>
    </row>
    <row r="189" spans="1:18" ht="9.75">
      <c r="A189" s="178">
        <v>152</v>
      </c>
      <c r="B189" s="179">
        <f t="shared" si="10"/>
        <v>0.0499</v>
      </c>
      <c r="C189" s="171">
        <f t="shared" si="11"/>
        <v>0</v>
      </c>
      <c r="D189" s="171">
        <f t="shared" si="12"/>
        <v>876.0113452153265</v>
      </c>
      <c r="E189" s="171">
        <f t="shared" si="13"/>
        <v>96674.42909709294</v>
      </c>
      <c r="F189" s="171">
        <f t="shared" si="14"/>
        <v>-876.0113452153265</v>
      </c>
      <c r="G189" s="171"/>
      <c r="H189" s="162"/>
      <c r="I189" s="184"/>
      <c r="J189" s="24"/>
      <c r="K189" s="4"/>
      <c r="L189" s="9"/>
      <c r="M189" s="16"/>
      <c r="N189" s="11"/>
      <c r="Q189" s="10"/>
      <c r="R189" s="10"/>
    </row>
    <row r="190" spans="1:18" ht="9.75">
      <c r="A190" s="178">
        <v>153</v>
      </c>
      <c r="B190" s="179">
        <f t="shared" si="10"/>
        <v>0.0499</v>
      </c>
      <c r="C190" s="171">
        <f t="shared" si="11"/>
        <v>0</v>
      </c>
      <c r="D190" s="171">
        <f t="shared" si="12"/>
        <v>876.0113452153265</v>
      </c>
      <c r="E190" s="171">
        <f t="shared" si="13"/>
        <v>96200.42225287302</v>
      </c>
      <c r="F190" s="171">
        <f t="shared" si="14"/>
        <v>-876.0113452153265</v>
      </c>
      <c r="G190" s="171"/>
      <c r="H190" s="162"/>
      <c r="I190" s="184"/>
      <c r="J190" s="24"/>
      <c r="K190" s="4"/>
      <c r="L190" s="9"/>
      <c r="M190" s="16"/>
      <c r="N190" s="11"/>
      <c r="Q190" s="10"/>
      <c r="R190" s="10"/>
    </row>
    <row r="191" spans="1:18" ht="9.75">
      <c r="A191" s="178">
        <v>154</v>
      </c>
      <c r="B191" s="179">
        <f t="shared" si="10"/>
        <v>0.0499</v>
      </c>
      <c r="C191" s="171">
        <f t="shared" si="11"/>
        <v>0</v>
      </c>
      <c r="D191" s="171">
        <f t="shared" si="12"/>
        <v>876.0113452153265</v>
      </c>
      <c r="E191" s="171">
        <f t="shared" si="13"/>
        <v>95724.44433019255</v>
      </c>
      <c r="F191" s="171">
        <f t="shared" si="14"/>
        <v>-876.0113452153265</v>
      </c>
      <c r="G191" s="171"/>
      <c r="H191" s="162"/>
      <c r="I191" s="184"/>
      <c r="J191" s="24"/>
      <c r="K191" s="4"/>
      <c r="L191" s="9"/>
      <c r="M191" s="16"/>
      <c r="N191" s="11"/>
      <c r="Q191" s="10"/>
      <c r="R191" s="10"/>
    </row>
    <row r="192" spans="1:18" ht="9.75">
      <c r="A192" s="178">
        <v>155</v>
      </c>
      <c r="B192" s="179">
        <f t="shared" si="10"/>
        <v>0.0499</v>
      </c>
      <c r="C192" s="171">
        <f t="shared" si="11"/>
        <v>0</v>
      </c>
      <c r="D192" s="171">
        <f t="shared" si="12"/>
        <v>876.0113452153265</v>
      </c>
      <c r="E192" s="171">
        <f t="shared" si="13"/>
        <v>95246.48713265026</v>
      </c>
      <c r="F192" s="171">
        <f t="shared" si="14"/>
        <v>-876.0113452153265</v>
      </c>
      <c r="G192" s="171"/>
      <c r="H192" s="162"/>
      <c r="I192" s="184"/>
      <c r="J192" s="24"/>
      <c r="K192" s="4"/>
      <c r="L192" s="9"/>
      <c r="M192" s="16"/>
      <c r="N192" s="11"/>
      <c r="Q192" s="10"/>
      <c r="R192" s="10"/>
    </row>
    <row r="193" spans="1:18" ht="9.75">
      <c r="A193" s="178">
        <v>156</v>
      </c>
      <c r="B193" s="179">
        <f t="shared" si="10"/>
        <v>0.0499</v>
      </c>
      <c r="C193" s="171">
        <f t="shared" si="11"/>
        <v>0</v>
      </c>
      <c r="D193" s="171">
        <f t="shared" si="12"/>
        <v>876.0113452153265</v>
      </c>
      <c r="E193" s="171">
        <f t="shared" si="13"/>
        <v>94766.54242976152</v>
      </c>
      <c r="F193" s="171">
        <f t="shared" si="14"/>
        <v>-876.0113452153265</v>
      </c>
      <c r="G193" s="171"/>
      <c r="H193" s="162"/>
      <c r="I193" s="184"/>
      <c r="J193" s="24"/>
      <c r="K193" s="4"/>
      <c r="L193" s="9"/>
      <c r="M193" s="16"/>
      <c r="N193" s="11"/>
      <c r="Q193" s="10"/>
      <c r="R193" s="10"/>
    </row>
    <row r="194" spans="1:18" ht="9.75">
      <c r="A194" s="178">
        <v>157</v>
      </c>
      <c r="B194" s="179">
        <f t="shared" si="10"/>
        <v>0.0499</v>
      </c>
      <c r="C194" s="171">
        <f t="shared" si="11"/>
        <v>0</v>
      </c>
      <c r="D194" s="171">
        <f t="shared" si="12"/>
        <v>876.0113452153265</v>
      </c>
      <c r="E194" s="171">
        <f t="shared" si="13"/>
        <v>94284.60195681661</v>
      </c>
      <c r="F194" s="171">
        <f t="shared" si="14"/>
        <v>-876.0113452153265</v>
      </c>
      <c r="G194" s="171"/>
      <c r="H194" s="162"/>
      <c r="I194" s="184"/>
      <c r="J194" s="24"/>
      <c r="K194" s="4"/>
      <c r="L194" s="9"/>
      <c r="M194" s="16"/>
      <c r="N194" s="11"/>
      <c r="Q194" s="10"/>
      <c r="R194" s="10"/>
    </row>
    <row r="195" spans="1:18" ht="9.75">
      <c r="A195" s="178">
        <v>158</v>
      </c>
      <c r="B195" s="179">
        <f t="shared" si="10"/>
        <v>0.0499</v>
      </c>
      <c r="C195" s="171">
        <f t="shared" si="11"/>
        <v>0</v>
      </c>
      <c r="D195" s="171">
        <f t="shared" si="12"/>
        <v>876.0113452153265</v>
      </c>
      <c r="E195" s="171">
        <f t="shared" si="13"/>
        <v>93800.65741473837</v>
      </c>
      <c r="F195" s="171">
        <f t="shared" si="14"/>
        <v>-876.0113452153265</v>
      </c>
      <c r="G195" s="171"/>
      <c r="H195" s="162"/>
      <c r="I195" s="184"/>
      <c r="J195" s="24"/>
      <c r="K195" s="4"/>
      <c r="L195" s="9"/>
      <c r="M195" s="16"/>
      <c r="N195" s="11"/>
      <c r="Q195" s="10"/>
      <c r="R195" s="10"/>
    </row>
    <row r="196" spans="1:18" ht="9.75">
      <c r="A196" s="178">
        <v>159</v>
      </c>
      <c r="B196" s="179">
        <f t="shared" si="10"/>
        <v>0.0499</v>
      </c>
      <c r="C196" s="171">
        <f t="shared" si="11"/>
        <v>0</v>
      </c>
      <c r="D196" s="171">
        <f t="shared" si="12"/>
        <v>876.0113452153265</v>
      </c>
      <c r="E196" s="171">
        <f t="shared" si="13"/>
        <v>93314.70046993931</v>
      </c>
      <c r="F196" s="171">
        <f t="shared" si="14"/>
        <v>-876.0113452153265</v>
      </c>
      <c r="G196" s="171"/>
      <c r="H196" s="162"/>
      <c r="I196" s="184"/>
      <c r="J196" s="24"/>
      <c r="K196" s="4"/>
      <c r="L196" s="9"/>
      <c r="M196" s="16"/>
      <c r="N196" s="11"/>
      <c r="Q196" s="10"/>
      <c r="R196" s="10"/>
    </row>
    <row r="197" spans="1:18" ht="9.75">
      <c r="A197" s="178">
        <v>160</v>
      </c>
      <c r="B197" s="179">
        <f t="shared" si="10"/>
        <v>0.0499</v>
      </c>
      <c r="C197" s="171">
        <f t="shared" si="11"/>
        <v>0</v>
      </c>
      <c r="D197" s="171">
        <f t="shared" si="12"/>
        <v>876.0113452153265</v>
      </c>
      <c r="E197" s="171">
        <f t="shared" si="13"/>
        <v>92826.72275417815</v>
      </c>
      <c r="F197" s="171">
        <f t="shared" si="14"/>
        <v>-876.0113452153265</v>
      </c>
      <c r="G197" s="171"/>
      <c r="H197" s="162"/>
      <c r="I197" s="184"/>
      <c r="J197" s="24"/>
      <c r="K197" s="4"/>
      <c r="L197" s="9"/>
      <c r="M197" s="16"/>
      <c r="N197" s="11"/>
      <c r="Q197" s="10"/>
      <c r="R197" s="10"/>
    </row>
    <row r="198" spans="1:18" ht="9.75">
      <c r="A198" s="178">
        <v>161</v>
      </c>
      <c r="B198" s="179">
        <f t="shared" si="10"/>
        <v>0.0499</v>
      </c>
      <c r="C198" s="171">
        <f t="shared" si="11"/>
        <v>0</v>
      </c>
      <c r="D198" s="171">
        <f t="shared" si="12"/>
        <v>876.0113452153265</v>
      </c>
      <c r="E198" s="171">
        <f t="shared" si="13"/>
        <v>92336.7158644156</v>
      </c>
      <c r="F198" s="171">
        <f t="shared" si="14"/>
        <v>-876.0113452153265</v>
      </c>
      <c r="G198" s="171"/>
      <c r="H198" s="162"/>
      <c r="I198" s="184"/>
      <c r="J198" s="24"/>
      <c r="K198" s="4"/>
      <c r="L198" s="9"/>
      <c r="M198" s="16"/>
      <c r="N198" s="11"/>
      <c r="Q198" s="10"/>
      <c r="R198" s="10"/>
    </row>
    <row r="199" spans="1:18" ht="9.75">
      <c r="A199" s="178">
        <v>162</v>
      </c>
      <c r="B199" s="179">
        <f t="shared" si="10"/>
        <v>0.0499</v>
      </c>
      <c r="C199" s="171">
        <f t="shared" si="11"/>
        <v>0</v>
      </c>
      <c r="D199" s="171">
        <f t="shared" si="12"/>
        <v>876.0113452153265</v>
      </c>
      <c r="E199" s="171">
        <f t="shared" si="13"/>
        <v>91844.67136266979</v>
      </c>
      <c r="F199" s="171">
        <f t="shared" si="14"/>
        <v>-876.0113452153265</v>
      </c>
      <c r="G199" s="171"/>
      <c r="H199" s="162"/>
      <c r="I199" s="184"/>
      <c r="J199" s="24"/>
      <c r="K199" s="4"/>
      <c r="L199" s="9"/>
      <c r="M199" s="16"/>
      <c r="N199" s="11"/>
      <c r="Q199" s="10"/>
      <c r="R199" s="10"/>
    </row>
    <row r="200" spans="1:18" ht="9.75">
      <c r="A200" s="178">
        <v>163</v>
      </c>
      <c r="B200" s="179">
        <f t="shared" si="10"/>
        <v>0.0499</v>
      </c>
      <c r="C200" s="171">
        <f t="shared" si="11"/>
        <v>0</v>
      </c>
      <c r="D200" s="171">
        <f t="shared" si="12"/>
        <v>876.0113452153265</v>
      </c>
      <c r="E200" s="171">
        <f t="shared" si="13"/>
        <v>91350.58077587088</v>
      </c>
      <c r="F200" s="171">
        <f t="shared" si="14"/>
        <v>-876.0113452153265</v>
      </c>
      <c r="G200" s="171"/>
      <c r="H200" s="162"/>
      <c r="I200" s="184"/>
      <c r="J200" s="24"/>
      <c r="K200" s="4"/>
      <c r="L200" s="9"/>
      <c r="M200" s="16"/>
      <c r="N200" s="11"/>
      <c r="Q200" s="10"/>
      <c r="R200" s="10"/>
    </row>
    <row r="201" spans="1:18" ht="9.75">
      <c r="A201" s="178">
        <v>164</v>
      </c>
      <c r="B201" s="179">
        <f t="shared" si="10"/>
        <v>0.0499</v>
      </c>
      <c r="C201" s="171">
        <f t="shared" si="11"/>
        <v>0</v>
      </c>
      <c r="D201" s="171">
        <f t="shared" si="12"/>
        <v>876.0113452153265</v>
      </c>
      <c r="E201" s="171">
        <f t="shared" si="13"/>
        <v>90854.43559571521</v>
      </c>
      <c r="F201" s="171">
        <f t="shared" si="14"/>
        <v>-876.0113452153265</v>
      </c>
      <c r="G201" s="171"/>
      <c r="H201" s="162"/>
      <c r="I201" s="184"/>
      <c r="J201" s="24"/>
      <c r="K201" s="4"/>
      <c r="L201" s="9"/>
      <c r="M201" s="16"/>
      <c r="N201" s="11"/>
      <c r="Q201" s="10"/>
      <c r="R201" s="10"/>
    </row>
    <row r="202" spans="1:18" ht="9.75">
      <c r="A202" s="178">
        <v>165</v>
      </c>
      <c r="B202" s="179">
        <f t="shared" si="10"/>
        <v>0.0499</v>
      </c>
      <c r="C202" s="171">
        <f t="shared" si="11"/>
        <v>0</v>
      </c>
      <c r="D202" s="171">
        <f t="shared" si="12"/>
        <v>876.0113452153265</v>
      </c>
      <c r="E202" s="171">
        <f t="shared" si="13"/>
        <v>90356.22727851872</v>
      </c>
      <c r="F202" s="171">
        <f t="shared" si="14"/>
        <v>-876.0113452153265</v>
      </c>
      <c r="G202" s="171"/>
      <c r="H202" s="162"/>
      <c r="I202" s="184"/>
      <c r="J202" s="24"/>
      <c r="K202" s="4"/>
      <c r="L202" s="9"/>
      <c r="M202" s="16"/>
      <c r="N202" s="11"/>
      <c r="Q202" s="10"/>
      <c r="R202" s="10"/>
    </row>
    <row r="203" spans="1:18" ht="9.75">
      <c r="A203" s="178">
        <v>166</v>
      </c>
      <c r="B203" s="179">
        <f t="shared" si="10"/>
        <v>0.0499</v>
      </c>
      <c r="C203" s="171">
        <f t="shared" si="11"/>
        <v>0</v>
      </c>
      <c r="D203" s="171">
        <f t="shared" si="12"/>
        <v>876.0113452153265</v>
      </c>
      <c r="E203" s="171">
        <f t="shared" si="13"/>
        <v>89855.9472450699</v>
      </c>
      <c r="F203" s="171">
        <f t="shared" si="14"/>
        <v>-876.0113452153265</v>
      </c>
      <c r="G203" s="171"/>
      <c r="H203" s="162"/>
      <c r="I203" s="184"/>
      <c r="J203" s="24"/>
      <c r="K203" s="4"/>
      <c r="L203" s="9"/>
      <c r="M203" s="16"/>
      <c r="N203" s="11"/>
      <c r="Q203" s="10"/>
      <c r="R203" s="10"/>
    </row>
    <row r="204" spans="1:18" ht="9.75">
      <c r="A204" s="178">
        <v>167</v>
      </c>
      <c r="B204" s="179">
        <f t="shared" si="10"/>
        <v>0.0499</v>
      </c>
      <c r="C204" s="171">
        <f t="shared" si="11"/>
        <v>0</v>
      </c>
      <c r="D204" s="171">
        <f t="shared" si="12"/>
        <v>876.0113452153265</v>
      </c>
      <c r="E204" s="171">
        <f t="shared" si="13"/>
        <v>89353.58688048198</v>
      </c>
      <c r="F204" s="171">
        <f t="shared" si="14"/>
        <v>-876.0113452153265</v>
      </c>
      <c r="G204" s="171"/>
      <c r="H204" s="162"/>
      <c r="I204" s="184"/>
      <c r="J204" s="24"/>
      <c r="K204" s="4"/>
      <c r="L204" s="9"/>
      <c r="M204" s="16"/>
      <c r="N204" s="11"/>
      <c r="Q204" s="10"/>
      <c r="R204" s="10"/>
    </row>
    <row r="205" spans="1:18" ht="9.75">
      <c r="A205" s="178">
        <v>168</v>
      </c>
      <c r="B205" s="179">
        <f t="shared" si="10"/>
        <v>0.0499</v>
      </c>
      <c r="C205" s="171">
        <f t="shared" si="11"/>
        <v>0</v>
      </c>
      <c r="D205" s="171">
        <f t="shared" si="12"/>
        <v>876.0113452153265</v>
      </c>
      <c r="E205" s="171">
        <f t="shared" si="13"/>
        <v>88849.13753404464</v>
      </c>
      <c r="F205" s="171">
        <f t="shared" si="14"/>
        <v>-876.0113452153265</v>
      </c>
      <c r="G205" s="171"/>
      <c r="H205" s="162"/>
      <c r="I205" s="184"/>
      <c r="J205" s="24"/>
      <c r="K205" s="4"/>
      <c r="L205" s="9"/>
      <c r="M205" s="16"/>
      <c r="N205" s="11"/>
      <c r="Q205" s="10"/>
      <c r="R205" s="10"/>
    </row>
    <row r="206" spans="1:18" ht="9.75">
      <c r="A206" s="178">
        <v>169</v>
      </c>
      <c r="B206" s="179">
        <f t="shared" si="10"/>
        <v>0.0499</v>
      </c>
      <c r="C206" s="171">
        <f t="shared" si="11"/>
        <v>0</v>
      </c>
      <c r="D206" s="171">
        <f t="shared" si="12"/>
        <v>876.0113452153265</v>
      </c>
      <c r="E206" s="171">
        <f t="shared" si="13"/>
        <v>88342.59051907503</v>
      </c>
      <c r="F206" s="171">
        <f t="shared" si="14"/>
        <v>-876.0113452153265</v>
      </c>
      <c r="G206" s="171"/>
      <c r="H206" s="162"/>
      <c r="I206" s="184"/>
      <c r="J206" s="24"/>
      <c r="K206" s="4"/>
      <c r="L206" s="9"/>
      <c r="M206" s="16"/>
      <c r="N206" s="11"/>
      <c r="Q206" s="10"/>
      <c r="R206" s="10"/>
    </row>
    <row r="207" spans="1:18" ht="9.75">
      <c r="A207" s="178">
        <v>170</v>
      </c>
      <c r="B207" s="179">
        <f t="shared" si="10"/>
        <v>0.0499</v>
      </c>
      <c r="C207" s="171">
        <f t="shared" si="11"/>
        <v>0</v>
      </c>
      <c r="D207" s="171">
        <f t="shared" si="12"/>
        <v>876.0113452153265</v>
      </c>
      <c r="E207" s="171">
        <f t="shared" si="13"/>
        <v>87833.93711276818</v>
      </c>
      <c r="F207" s="171">
        <f t="shared" si="14"/>
        <v>-876.0113452153265</v>
      </c>
      <c r="G207" s="171"/>
      <c r="H207" s="162"/>
      <c r="I207" s="184"/>
      <c r="J207" s="24"/>
      <c r="K207" s="4"/>
      <c r="L207" s="9"/>
      <c r="M207" s="16"/>
      <c r="N207" s="11"/>
      <c r="Q207" s="10"/>
      <c r="R207" s="10"/>
    </row>
    <row r="208" spans="1:18" ht="9.75">
      <c r="A208" s="178">
        <v>171</v>
      </c>
      <c r="B208" s="179">
        <f t="shared" si="10"/>
        <v>0.0499</v>
      </c>
      <c r="C208" s="171">
        <f t="shared" si="11"/>
        <v>0</v>
      </c>
      <c r="D208" s="171">
        <f t="shared" si="12"/>
        <v>876.0113452153265</v>
      </c>
      <c r="E208" s="171">
        <f t="shared" si="13"/>
        <v>87323.16855604677</v>
      </c>
      <c r="F208" s="171">
        <f t="shared" si="14"/>
        <v>-876.0113452153265</v>
      </c>
      <c r="G208" s="171"/>
      <c r="H208" s="162"/>
      <c r="I208" s="184"/>
      <c r="J208" s="24"/>
      <c r="K208" s="4"/>
      <c r="L208" s="9"/>
      <c r="M208" s="16"/>
      <c r="N208" s="11"/>
      <c r="Q208" s="10"/>
      <c r="R208" s="10"/>
    </row>
    <row r="209" spans="1:18" ht="9.75">
      <c r="A209" s="178">
        <v>172</v>
      </c>
      <c r="B209" s="179">
        <f t="shared" si="10"/>
        <v>0.0499</v>
      </c>
      <c r="C209" s="171">
        <f t="shared" si="11"/>
        <v>0</v>
      </c>
      <c r="D209" s="171">
        <f t="shared" si="12"/>
        <v>876.0113452153265</v>
      </c>
      <c r="E209" s="171">
        <f t="shared" si="13"/>
        <v>86810.27605341033</v>
      </c>
      <c r="F209" s="171">
        <f t="shared" si="14"/>
        <v>-876.0113452153265</v>
      </c>
      <c r="G209" s="171"/>
      <c r="H209" s="162"/>
      <c r="I209" s="184"/>
      <c r="J209" s="24"/>
      <c r="K209" s="4"/>
      <c r="L209" s="9"/>
      <c r="M209" s="16"/>
      <c r="N209" s="11"/>
      <c r="Q209" s="10"/>
      <c r="R209" s="10"/>
    </row>
    <row r="210" spans="1:18" ht="9.75">
      <c r="A210" s="178">
        <v>173</v>
      </c>
      <c r="B210" s="179">
        <f t="shared" si="10"/>
        <v>0.0499</v>
      </c>
      <c r="C210" s="171">
        <f t="shared" si="11"/>
        <v>0</v>
      </c>
      <c r="D210" s="171">
        <f t="shared" si="12"/>
        <v>876.0113452153265</v>
      </c>
      <c r="E210" s="171">
        <f t="shared" si="13"/>
        <v>86295.25077278375</v>
      </c>
      <c r="F210" s="171">
        <f t="shared" si="14"/>
        <v>-876.0113452153265</v>
      </c>
      <c r="G210" s="171"/>
      <c r="H210" s="162"/>
      <c r="I210" s="184"/>
      <c r="J210" s="24"/>
      <c r="K210" s="4"/>
      <c r="L210" s="9"/>
      <c r="M210" s="16"/>
      <c r="N210" s="11"/>
      <c r="Q210" s="10"/>
      <c r="R210" s="10"/>
    </row>
    <row r="211" spans="1:18" ht="9.75">
      <c r="A211" s="178">
        <v>174</v>
      </c>
      <c r="B211" s="179">
        <f t="shared" si="10"/>
        <v>0.0499</v>
      </c>
      <c r="C211" s="171">
        <f t="shared" si="11"/>
        <v>0</v>
      </c>
      <c r="D211" s="171">
        <f t="shared" si="12"/>
        <v>876.0113452153265</v>
      </c>
      <c r="E211" s="171">
        <f t="shared" si="13"/>
        <v>85778.08384536524</v>
      </c>
      <c r="F211" s="171">
        <f t="shared" si="14"/>
        <v>-876.0113452153265</v>
      </c>
      <c r="G211" s="171"/>
      <c r="H211" s="162"/>
      <c r="I211" s="184"/>
      <c r="J211" s="24"/>
      <c r="K211" s="4"/>
      <c r="L211" s="9"/>
      <c r="M211" s="16"/>
      <c r="N211" s="11"/>
      <c r="Q211" s="10"/>
      <c r="R211" s="10"/>
    </row>
    <row r="212" spans="1:18" ht="9.75">
      <c r="A212" s="178">
        <v>175</v>
      </c>
      <c r="B212" s="179">
        <f t="shared" si="10"/>
        <v>0.0499</v>
      </c>
      <c r="C212" s="171">
        <f t="shared" si="11"/>
        <v>0</v>
      </c>
      <c r="D212" s="171">
        <f t="shared" si="12"/>
        <v>876.0113452153265</v>
      </c>
      <c r="E212" s="171">
        <f t="shared" si="13"/>
        <v>85258.76636547355</v>
      </c>
      <c r="F212" s="171">
        <f t="shared" si="14"/>
        <v>-876.0113452153265</v>
      </c>
      <c r="G212" s="171"/>
      <c r="H212" s="162"/>
      <c r="I212" s="184"/>
      <c r="J212" s="24"/>
      <c r="K212" s="4"/>
      <c r="L212" s="9"/>
      <c r="M212" s="16"/>
      <c r="N212" s="11"/>
      <c r="Q212" s="10"/>
      <c r="R212" s="10"/>
    </row>
    <row r="213" spans="1:18" ht="9.75">
      <c r="A213" s="178">
        <v>176</v>
      </c>
      <c r="B213" s="179">
        <f t="shared" si="10"/>
        <v>0.0499</v>
      </c>
      <c r="C213" s="171">
        <f t="shared" si="11"/>
        <v>0</v>
      </c>
      <c r="D213" s="171">
        <f t="shared" si="12"/>
        <v>876.0113452153265</v>
      </c>
      <c r="E213" s="171">
        <f t="shared" si="13"/>
        <v>84737.28939039464</v>
      </c>
      <c r="F213" s="171">
        <f t="shared" si="14"/>
        <v>-876.0113452153265</v>
      </c>
      <c r="G213" s="171"/>
      <c r="H213" s="162"/>
      <c r="I213" s="184"/>
      <c r="J213" s="24"/>
      <c r="K213" s="4"/>
      <c r="L213" s="9"/>
      <c r="M213" s="16"/>
      <c r="N213" s="11"/>
      <c r="Q213" s="10"/>
      <c r="R213" s="10"/>
    </row>
    <row r="214" spans="1:18" ht="9.75">
      <c r="A214" s="178">
        <v>177</v>
      </c>
      <c r="B214" s="179">
        <f t="shared" si="10"/>
        <v>0.0499</v>
      </c>
      <c r="C214" s="171">
        <f t="shared" si="11"/>
        <v>0</v>
      </c>
      <c r="D214" s="171">
        <f t="shared" si="12"/>
        <v>876.0113452153265</v>
      </c>
      <c r="E214" s="171">
        <f t="shared" si="13"/>
        <v>84213.64394022769</v>
      </c>
      <c r="F214" s="171">
        <f t="shared" si="14"/>
        <v>-876.0113452153265</v>
      </c>
      <c r="G214" s="171"/>
      <c r="H214" s="162"/>
      <c r="I214" s="184"/>
      <c r="J214" s="24"/>
      <c r="K214" s="4"/>
      <c r="L214" s="9"/>
      <c r="M214" s="16"/>
      <c r="N214" s="11"/>
      <c r="Q214" s="10"/>
      <c r="R214" s="10"/>
    </row>
    <row r="215" spans="1:18" ht="9.75">
      <c r="A215" s="178">
        <v>178</v>
      </c>
      <c r="B215" s="179">
        <f t="shared" si="10"/>
        <v>0.0499</v>
      </c>
      <c r="C215" s="171">
        <f t="shared" si="11"/>
        <v>0</v>
      </c>
      <c r="D215" s="171">
        <f t="shared" si="12"/>
        <v>876.0113452153265</v>
      </c>
      <c r="E215" s="171">
        <f t="shared" si="13"/>
        <v>83687.82099773047</v>
      </c>
      <c r="F215" s="171">
        <f t="shared" si="14"/>
        <v>-876.0113452153265</v>
      </c>
      <c r="G215" s="171"/>
      <c r="H215" s="162"/>
      <c r="I215" s="184"/>
      <c r="J215" s="24"/>
      <c r="K215" s="4"/>
      <c r="L215" s="9"/>
      <c r="M215" s="16"/>
      <c r="N215" s="11"/>
      <c r="Q215" s="10"/>
      <c r="R215" s="10"/>
    </row>
    <row r="216" spans="1:18" ht="9.75">
      <c r="A216" s="178">
        <v>179</v>
      </c>
      <c r="B216" s="179">
        <f t="shared" si="10"/>
        <v>0.0499</v>
      </c>
      <c r="C216" s="171">
        <f t="shared" si="11"/>
        <v>0</v>
      </c>
      <c r="D216" s="171">
        <f t="shared" si="12"/>
        <v>876.0113452153265</v>
      </c>
      <c r="E216" s="171">
        <f t="shared" si="13"/>
        <v>83159.81150816403</v>
      </c>
      <c r="F216" s="171">
        <f t="shared" si="14"/>
        <v>-876.0113452153265</v>
      </c>
      <c r="G216" s="171"/>
      <c r="H216" s="162"/>
      <c r="I216" s="184"/>
      <c r="J216" s="24"/>
      <c r="K216" s="4"/>
      <c r="L216" s="9"/>
      <c r="M216" s="16"/>
      <c r="N216" s="11"/>
      <c r="Q216" s="10"/>
      <c r="R216" s="10"/>
    </row>
    <row r="217" spans="1:18" ht="9.75">
      <c r="A217" s="178">
        <v>180</v>
      </c>
      <c r="B217" s="179">
        <f t="shared" si="10"/>
        <v>0.0499</v>
      </c>
      <c r="C217" s="171">
        <f t="shared" si="11"/>
        <v>0</v>
      </c>
      <c r="D217" s="171">
        <f t="shared" si="12"/>
        <v>876.0113452153265</v>
      </c>
      <c r="E217" s="171">
        <f t="shared" si="13"/>
        <v>82629.6063791368</v>
      </c>
      <c r="F217" s="171">
        <f t="shared" si="14"/>
        <v>-876.0113452153265</v>
      </c>
      <c r="G217" s="171"/>
      <c r="H217" s="162"/>
      <c r="I217" s="184"/>
      <c r="J217" s="24"/>
      <c r="K217" s="4"/>
      <c r="L217" s="9"/>
      <c r="M217" s="16"/>
      <c r="N217" s="11"/>
      <c r="Q217" s="10"/>
      <c r="R217" s="10"/>
    </row>
    <row r="218" spans="1:18" ht="9.75">
      <c r="A218" s="178">
        <v>181</v>
      </c>
      <c r="B218" s="179">
        <f t="shared" si="10"/>
        <v>0.0499</v>
      </c>
      <c r="C218" s="171">
        <f t="shared" si="11"/>
        <v>0</v>
      </c>
      <c r="D218" s="171">
        <f t="shared" si="12"/>
        <v>876.0113452153265</v>
      </c>
      <c r="E218" s="171">
        <f t="shared" si="13"/>
        <v>82097.19648044805</v>
      </c>
      <c r="F218" s="171">
        <f t="shared" si="14"/>
        <v>-876.0113452153265</v>
      </c>
      <c r="G218" s="171"/>
      <c r="H218" s="162"/>
      <c r="I218" s="184"/>
      <c r="J218" s="24"/>
      <c r="K218" s="4"/>
      <c r="L218" s="9"/>
      <c r="M218" s="16"/>
      <c r="N218" s="11"/>
      <c r="Q218" s="10"/>
      <c r="R218" s="10"/>
    </row>
    <row r="219" spans="1:18" ht="9.75">
      <c r="A219" s="178">
        <v>182</v>
      </c>
      <c r="B219" s="179">
        <f t="shared" si="10"/>
        <v>0.0499</v>
      </c>
      <c r="C219" s="171">
        <f t="shared" si="11"/>
        <v>0</v>
      </c>
      <c r="D219" s="171">
        <f t="shared" si="12"/>
        <v>876.0113452153265</v>
      </c>
      <c r="E219" s="171">
        <f t="shared" si="13"/>
        <v>81562.57264393057</v>
      </c>
      <c r="F219" s="171">
        <f t="shared" si="14"/>
        <v>-876.0113452153265</v>
      </c>
      <c r="G219" s="171"/>
      <c r="H219" s="162"/>
      <c r="I219" s="184"/>
      <c r="J219" s="24"/>
      <c r="K219" s="4"/>
      <c r="L219" s="9"/>
      <c r="M219" s="16"/>
      <c r="N219" s="11"/>
      <c r="Q219" s="10"/>
      <c r="R219" s="10"/>
    </row>
    <row r="220" spans="1:18" ht="9.75">
      <c r="A220" s="178">
        <v>183</v>
      </c>
      <c r="B220" s="179">
        <f t="shared" si="10"/>
        <v>0.0499</v>
      </c>
      <c r="C220" s="171">
        <f t="shared" si="11"/>
        <v>0</v>
      </c>
      <c r="D220" s="171">
        <f t="shared" si="12"/>
        <v>876.0113452153265</v>
      </c>
      <c r="E220" s="171">
        <f t="shared" si="13"/>
        <v>81025.72566329292</v>
      </c>
      <c r="F220" s="171">
        <f t="shared" si="14"/>
        <v>-876.0113452153265</v>
      </c>
      <c r="G220" s="171"/>
      <c r="H220" s="162"/>
      <c r="I220" s="184"/>
      <c r="J220" s="24"/>
      <c r="K220" s="4"/>
      <c r="L220" s="9"/>
      <c r="M220" s="16"/>
      <c r="N220" s="11"/>
      <c r="Q220" s="10"/>
      <c r="R220" s="10"/>
    </row>
    <row r="221" spans="1:18" ht="9.75">
      <c r="A221" s="178">
        <v>184</v>
      </c>
      <c r="B221" s="179">
        <f t="shared" si="10"/>
        <v>0.0499</v>
      </c>
      <c r="C221" s="171">
        <f t="shared" si="11"/>
        <v>0</v>
      </c>
      <c r="D221" s="171">
        <f t="shared" si="12"/>
        <v>876.0113452153265</v>
      </c>
      <c r="E221" s="171">
        <f t="shared" si="13"/>
        <v>80486.64629396077</v>
      </c>
      <c r="F221" s="171">
        <f t="shared" si="14"/>
        <v>-876.0113452153265</v>
      </c>
      <c r="G221" s="171"/>
      <c r="H221" s="162"/>
      <c r="I221" s="184"/>
      <c r="J221" s="24"/>
      <c r="K221" s="4"/>
      <c r="L221" s="9"/>
      <c r="M221" s="16"/>
      <c r="N221" s="11"/>
      <c r="Q221" s="10"/>
      <c r="R221" s="10"/>
    </row>
    <row r="222" spans="1:18" ht="9.75">
      <c r="A222" s="178">
        <v>185</v>
      </c>
      <c r="B222" s="179">
        <f t="shared" si="10"/>
        <v>0.0499</v>
      </c>
      <c r="C222" s="171">
        <f t="shared" si="11"/>
        <v>0</v>
      </c>
      <c r="D222" s="171">
        <f t="shared" si="12"/>
        <v>876.0113452153265</v>
      </c>
      <c r="E222" s="171">
        <f t="shared" si="13"/>
        <v>79945.32525291783</v>
      </c>
      <c r="F222" s="171">
        <f t="shared" si="14"/>
        <v>-876.0113452153265</v>
      </c>
      <c r="G222" s="171"/>
      <c r="H222" s="162"/>
      <c r="I222" s="184"/>
      <c r="J222" s="24"/>
      <c r="K222" s="4"/>
      <c r="L222" s="9"/>
      <c r="M222" s="16"/>
      <c r="N222" s="11"/>
      <c r="Q222" s="10"/>
      <c r="R222" s="10"/>
    </row>
    <row r="223" spans="1:18" ht="9.75">
      <c r="A223" s="178">
        <v>186</v>
      </c>
      <c r="B223" s="179">
        <f t="shared" si="10"/>
        <v>0.0499</v>
      </c>
      <c r="C223" s="171">
        <f t="shared" si="11"/>
        <v>0</v>
      </c>
      <c r="D223" s="171">
        <f t="shared" si="12"/>
        <v>876.0113452153265</v>
      </c>
      <c r="E223" s="171">
        <f t="shared" si="13"/>
        <v>79401.75321854587</v>
      </c>
      <c r="F223" s="171">
        <f t="shared" si="14"/>
        <v>-876.0113452153265</v>
      </c>
      <c r="G223" s="171"/>
      <c r="H223" s="162"/>
      <c r="I223" s="184"/>
      <c r="J223" s="24"/>
      <c r="K223" s="4"/>
      <c r="L223" s="9"/>
      <c r="M223" s="16"/>
      <c r="N223" s="11"/>
      <c r="Q223" s="10"/>
      <c r="R223" s="10"/>
    </row>
    <row r="224" spans="1:18" ht="9.75">
      <c r="A224" s="178">
        <v>187</v>
      </c>
      <c r="B224" s="179">
        <f t="shared" si="10"/>
        <v>0.0499</v>
      </c>
      <c r="C224" s="171">
        <f t="shared" si="11"/>
        <v>0</v>
      </c>
      <c r="D224" s="171">
        <f t="shared" si="12"/>
        <v>876.0113452153265</v>
      </c>
      <c r="E224" s="171">
        <f t="shared" si="13"/>
        <v>78855.92083046433</v>
      </c>
      <c r="F224" s="171">
        <f t="shared" si="14"/>
        <v>-876.0113452153265</v>
      </c>
      <c r="G224" s="171"/>
      <c r="H224" s="162"/>
      <c r="I224" s="184"/>
      <c r="J224" s="24"/>
      <c r="K224" s="4"/>
      <c r="L224" s="9"/>
      <c r="M224" s="16"/>
      <c r="N224" s="11"/>
      <c r="Q224" s="10"/>
      <c r="R224" s="10"/>
    </row>
    <row r="225" spans="1:18" ht="9.75">
      <c r="A225" s="178">
        <v>188</v>
      </c>
      <c r="B225" s="179">
        <f t="shared" si="10"/>
        <v>0.0499</v>
      </c>
      <c r="C225" s="171">
        <f t="shared" si="11"/>
        <v>0</v>
      </c>
      <c r="D225" s="171">
        <f t="shared" si="12"/>
        <v>876.0113452153265</v>
      </c>
      <c r="E225" s="171">
        <f t="shared" si="13"/>
        <v>78307.818689369</v>
      </c>
      <c r="F225" s="171">
        <f t="shared" si="14"/>
        <v>-876.0113452153265</v>
      </c>
      <c r="G225" s="171"/>
      <c r="H225" s="162"/>
      <c r="I225" s="184"/>
      <c r="J225" s="24"/>
      <c r="K225" s="4"/>
      <c r="L225" s="9"/>
      <c r="M225" s="16"/>
      <c r="N225" s="11"/>
      <c r="Q225" s="10"/>
      <c r="R225" s="10"/>
    </row>
    <row r="226" spans="1:18" ht="9.75">
      <c r="A226" s="178">
        <v>189</v>
      </c>
      <c r="B226" s="179">
        <f t="shared" si="10"/>
        <v>0.0499</v>
      </c>
      <c r="C226" s="171">
        <f t="shared" si="11"/>
        <v>0</v>
      </c>
      <c r="D226" s="171">
        <f t="shared" si="12"/>
        <v>876.0113452153265</v>
      </c>
      <c r="E226" s="171">
        <f t="shared" si="13"/>
        <v>77757.43735687029</v>
      </c>
      <c r="F226" s="171">
        <f t="shared" si="14"/>
        <v>-876.0113452153265</v>
      </c>
      <c r="G226" s="171"/>
      <c r="H226" s="162"/>
      <c r="I226" s="184"/>
      <c r="J226" s="24"/>
      <c r="K226" s="4"/>
      <c r="L226" s="9"/>
      <c r="M226" s="16"/>
      <c r="N226" s="11"/>
      <c r="Q226" s="10"/>
      <c r="R226" s="10"/>
    </row>
    <row r="227" spans="1:18" ht="9.75">
      <c r="A227" s="178">
        <v>190</v>
      </c>
      <c r="B227" s="179">
        <f t="shared" si="10"/>
        <v>0.0499</v>
      </c>
      <c r="C227" s="171">
        <f t="shared" si="11"/>
        <v>0</v>
      </c>
      <c r="D227" s="171">
        <f t="shared" si="12"/>
        <v>876.0113452153265</v>
      </c>
      <c r="E227" s="171">
        <f t="shared" si="13"/>
        <v>77204.76735533061</v>
      </c>
      <c r="F227" s="171">
        <f t="shared" si="14"/>
        <v>-876.0113452153265</v>
      </c>
      <c r="G227" s="171"/>
      <c r="H227" s="162"/>
      <c r="I227" s="184"/>
      <c r="J227" s="24"/>
      <c r="K227" s="4"/>
      <c r="L227" s="9"/>
      <c r="M227" s="16"/>
      <c r="N227" s="11"/>
      <c r="Q227" s="10"/>
      <c r="R227" s="10"/>
    </row>
    <row r="228" spans="1:18" ht="9.75">
      <c r="A228" s="178">
        <v>191</v>
      </c>
      <c r="B228" s="179">
        <f t="shared" si="10"/>
        <v>0.0499</v>
      </c>
      <c r="C228" s="171">
        <f t="shared" si="11"/>
        <v>0</v>
      </c>
      <c r="D228" s="171">
        <f t="shared" si="12"/>
        <v>876.0113452153265</v>
      </c>
      <c r="E228" s="171">
        <f t="shared" si="13"/>
        <v>76649.79916770119</v>
      </c>
      <c r="F228" s="171">
        <f t="shared" si="14"/>
        <v>-876.0113452153265</v>
      </c>
      <c r="G228" s="171"/>
      <c r="H228" s="162"/>
      <c r="I228" s="184"/>
      <c r="J228" s="24"/>
      <c r="K228" s="4"/>
      <c r="L228" s="9"/>
      <c r="M228" s="16"/>
      <c r="N228" s="11"/>
      <c r="Q228" s="10"/>
      <c r="R228" s="10"/>
    </row>
    <row r="229" spans="1:18" ht="9.75">
      <c r="A229" s="178">
        <v>192</v>
      </c>
      <c r="B229" s="179">
        <f t="shared" si="10"/>
        <v>0.0499</v>
      </c>
      <c r="C229" s="171">
        <f t="shared" si="11"/>
        <v>0</v>
      </c>
      <c r="D229" s="171">
        <f t="shared" si="12"/>
        <v>876.0113452153265</v>
      </c>
      <c r="E229" s="171">
        <f t="shared" si="13"/>
        <v>76092.52323735821</v>
      </c>
      <c r="F229" s="171">
        <f t="shared" si="14"/>
        <v>-876.0113452153265</v>
      </c>
      <c r="G229" s="171"/>
      <c r="H229" s="162"/>
      <c r="I229" s="184"/>
      <c r="J229" s="24"/>
      <c r="K229" s="4"/>
      <c r="L229" s="9"/>
      <c r="M229" s="16"/>
      <c r="N229" s="11"/>
      <c r="Q229" s="10"/>
      <c r="R229" s="10"/>
    </row>
    <row r="230" spans="1:18" ht="9.75">
      <c r="A230" s="178">
        <v>193</v>
      </c>
      <c r="B230" s="179">
        <f aca="true" t="shared" si="15" ref="B230:B293">IF(A230&lt;=$B$12*12,$B$10,IF(A230&lt;=$B$3*12,$B$15,0))</f>
        <v>0.0499</v>
      </c>
      <c r="C230" s="171">
        <f t="shared" si="11"/>
        <v>0</v>
      </c>
      <c r="D230" s="171">
        <f t="shared" si="12"/>
        <v>876.0113452153265</v>
      </c>
      <c r="E230" s="171">
        <f t="shared" si="13"/>
        <v>75532.92996793822</v>
      </c>
      <c r="F230" s="171">
        <f t="shared" si="14"/>
        <v>-876.0113452153265</v>
      </c>
      <c r="G230" s="171"/>
      <c r="H230" s="162"/>
      <c r="I230" s="184"/>
      <c r="J230" s="24"/>
      <c r="K230" s="4"/>
      <c r="L230" s="9"/>
      <c r="M230" s="16"/>
      <c r="N230" s="11"/>
      <c r="Q230" s="10"/>
      <c r="R230" s="10"/>
    </row>
    <row r="231" spans="1:18" ht="9.75">
      <c r="A231" s="178">
        <v>194</v>
      </c>
      <c r="B231" s="179">
        <f t="shared" si="15"/>
        <v>0.0499</v>
      </c>
      <c r="C231" s="171">
        <f aca="true" t="shared" si="16" ref="C231:C294">IF(A231&lt;=$B$3*12,$B$6+IF(AND(MOD(A231,12)=0,A231&lt;$B$3*12),$B$7,0)+IF(A231=$B$3*12,$B$4,0))</f>
        <v>0</v>
      </c>
      <c r="D231" s="171">
        <f aca="true" t="shared" si="17" ref="D231:D294">IF(A231&gt;$B$3*12,0,IF(A231=$B$3*12,E230*(1+B231/12),IF(A231&lt;=$B$12*12,$B$13,$B$17)))+C231</f>
        <v>876.0113452153265</v>
      </c>
      <c r="E231" s="171">
        <f aca="true" t="shared" si="18" ref="E231:E294">IF(A231&gt;=$B$3*12,0,E230*(1+B231/12)+C231-D231)</f>
        <v>74971.0097231729</v>
      </c>
      <c r="F231" s="171">
        <f aca="true" t="shared" si="19" ref="F231:F294">-D231</f>
        <v>-876.0113452153265</v>
      </c>
      <c r="G231" s="171"/>
      <c r="H231" s="162"/>
      <c r="I231" s="184"/>
      <c r="J231" s="24"/>
      <c r="K231" s="4"/>
      <c r="L231" s="9"/>
      <c r="M231" s="16"/>
      <c r="N231" s="11"/>
      <c r="Q231" s="10"/>
      <c r="R231" s="10"/>
    </row>
    <row r="232" spans="1:18" ht="9.75">
      <c r="A232" s="178">
        <v>195</v>
      </c>
      <c r="B232" s="179">
        <f t="shared" si="15"/>
        <v>0.0499</v>
      </c>
      <c r="C232" s="171">
        <f t="shared" si="16"/>
        <v>0</v>
      </c>
      <c r="D232" s="171">
        <f t="shared" si="17"/>
        <v>876.0113452153265</v>
      </c>
      <c r="E232" s="171">
        <f t="shared" si="18"/>
        <v>74406.7528267231</v>
      </c>
      <c r="F232" s="171">
        <f t="shared" si="19"/>
        <v>-876.0113452153265</v>
      </c>
      <c r="G232" s="171"/>
      <c r="H232" s="162"/>
      <c r="I232" s="184"/>
      <c r="J232" s="24"/>
      <c r="K232" s="4"/>
      <c r="L232" s="9"/>
      <c r="M232" s="16"/>
      <c r="N232" s="11"/>
      <c r="Q232" s="10"/>
      <c r="R232" s="10"/>
    </row>
    <row r="233" spans="1:18" ht="9.75">
      <c r="A233" s="178">
        <v>196</v>
      </c>
      <c r="B233" s="179">
        <f t="shared" si="15"/>
        <v>0.0499</v>
      </c>
      <c r="C233" s="171">
        <f t="shared" si="16"/>
        <v>0</v>
      </c>
      <c r="D233" s="171">
        <f t="shared" si="17"/>
        <v>876.0113452153265</v>
      </c>
      <c r="E233" s="171">
        <f t="shared" si="18"/>
        <v>73840.14956201222</v>
      </c>
      <c r="F233" s="171">
        <f t="shared" si="19"/>
        <v>-876.0113452153265</v>
      </c>
      <c r="G233" s="171"/>
      <c r="H233" s="162"/>
      <c r="I233" s="184"/>
      <c r="J233" s="24"/>
      <c r="K233" s="4"/>
      <c r="L233" s="9"/>
      <c r="M233" s="16"/>
      <c r="N233" s="11"/>
      <c r="Q233" s="10"/>
      <c r="R233" s="10"/>
    </row>
    <row r="234" spans="1:18" ht="9.75">
      <c r="A234" s="178">
        <v>197</v>
      </c>
      <c r="B234" s="179">
        <f t="shared" si="15"/>
        <v>0.0499</v>
      </c>
      <c r="C234" s="171">
        <f t="shared" si="16"/>
        <v>0</v>
      </c>
      <c r="D234" s="171">
        <f t="shared" si="17"/>
        <v>876.0113452153265</v>
      </c>
      <c r="E234" s="171">
        <f t="shared" si="18"/>
        <v>73271.19017205891</v>
      </c>
      <c r="F234" s="171">
        <f t="shared" si="19"/>
        <v>-876.0113452153265</v>
      </c>
      <c r="G234" s="171"/>
      <c r="H234" s="162"/>
      <c r="I234" s="184"/>
      <c r="J234" s="24"/>
      <c r="K234" s="4"/>
      <c r="L234" s="9"/>
      <c r="M234" s="16"/>
      <c r="N234" s="11"/>
      <c r="Q234" s="10"/>
      <c r="R234" s="10"/>
    </row>
    <row r="235" spans="1:18" ht="9.75">
      <c r="A235" s="178">
        <v>198</v>
      </c>
      <c r="B235" s="179">
        <f t="shared" si="15"/>
        <v>0.0499</v>
      </c>
      <c r="C235" s="171">
        <f t="shared" si="16"/>
        <v>0</v>
      </c>
      <c r="D235" s="171">
        <f t="shared" si="17"/>
        <v>876.0113452153265</v>
      </c>
      <c r="E235" s="171">
        <f t="shared" si="18"/>
        <v>72699.86485930905</v>
      </c>
      <c r="F235" s="171">
        <f t="shared" si="19"/>
        <v>-876.0113452153265</v>
      </c>
      <c r="G235" s="171"/>
      <c r="H235" s="162"/>
      <c r="I235" s="184"/>
      <c r="J235" s="24"/>
      <c r="K235" s="4"/>
      <c r="L235" s="9"/>
      <c r="M235" s="16"/>
      <c r="N235" s="11"/>
      <c r="Q235" s="10"/>
      <c r="R235" s="10"/>
    </row>
    <row r="236" spans="1:18" ht="9.75">
      <c r="A236" s="178">
        <v>199</v>
      </c>
      <c r="B236" s="179">
        <f t="shared" si="15"/>
        <v>0.0499</v>
      </c>
      <c r="C236" s="171">
        <f t="shared" si="16"/>
        <v>0</v>
      </c>
      <c r="D236" s="171">
        <f t="shared" si="17"/>
        <v>876.0113452153265</v>
      </c>
      <c r="E236" s="171">
        <f t="shared" si="18"/>
        <v>72126.16378546701</v>
      </c>
      <c r="F236" s="171">
        <f t="shared" si="19"/>
        <v>-876.0113452153265</v>
      </c>
      <c r="G236" s="171"/>
      <c r="H236" s="162"/>
      <c r="I236" s="184"/>
      <c r="J236" s="24"/>
      <c r="K236" s="4"/>
      <c r="L236" s="9"/>
      <c r="M236" s="16"/>
      <c r="N236" s="11"/>
      <c r="Q236" s="10"/>
      <c r="R236" s="10"/>
    </row>
    <row r="237" spans="1:18" ht="9.75">
      <c r="A237" s="178">
        <v>200</v>
      </c>
      <c r="B237" s="179">
        <f t="shared" si="15"/>
        <v>0.0499</v>
      </c>
      <c r="C237" s="171">
        <f t="shared" si="16"/>
        <v>0</v>
      </c>
      <c r="D237" s="171">
        <f t="shared" si="17"/>
        <v>876.0113452153265</v>
      </c>
      <c r="E237" s="171">
        <f t="shared" si="18"/>
        <v>71550.07707132625</v>
      </c>
      <c r="F237" s="171">
        <f t="shared" si="19"/>
        <v>-876.0113452153265</v>
      </c>
      <c r="G237" s="171"/>
      <c r="H237" s="162"/>
      <c r="I237" s="184"/>
      <c r="J237" s="24"/>
      <c r="K237" s="4"/>
      <c r="L237" s="9"/>
      <c r="M237" s="16"/>
      <c r="N237" s="11"/>
      <c r="Q237" s="10"/>
      <c r="R237" s="10"/>
    </row>
    <row r="238" spans="1:18" ht="9.75">
      <c r="A238" s="178">
        <v>201</v>
      </c>
      <c r="B238" s="179">
        <f t="shared" si="15"/>
        <v>0.0499</v>
      </c>
      <c r="C238" s="171">
        <f t="shared" si="16"/>
        <v>0</v>
      </c>
      <c r="D238" s="171">
        <f t="shared" si="17"/>
        <v>876.0113452153265</v>
      </c>
      <c r="E238" s="171">
        <f t="shared" si="18"/>
        <v>70971.59479659918</v>
      </c>
      <c r="F238" s="171">
        <f t="shared" si="19"/>
        <v>-876.0113452153265</v>
      </c>
      <c r="G238" s="171"/>
      <c r="H238" s="162"/>
      <c r="I238" s="184"/>
      <c r="J238" s="24"/>
      <c r="K238" s="4"/>
      <c r="L238" s="9"/>
      <c r="M238" s="16"/>
      <c r="N238" s="11"/>
      <c r="Q238" s="10"/>
      <c r="R238" s="10"/>
    </row>
    <row r="239" spans="1:18" ht="9.75">
      <c r="A239" s="178">
        <v>202</v>
      </c>
      <c r="B239" s="179">
        <f t="shared" si="15"/>
        <v>0.0499</v>
      </c>
      <c r="C239" s="171">
        <f t="shared" si="16"/>
        <v>0</v>
      </c>
      <c r="D239" s="171">
        <f t="shared" si="17"/>
        <v>876.0113452153265</v>
      </c>
      <c r="E239" s="171">
        <f t="shared" si="18"/>
        <v>70390.70699974637</v>
      </c>
      <c r="F239" s="171">
        <f t="shared" si="19"/>
        <v>-876.0113452153265</v>
      </c>
      <c r="G239" s="171"/>
      <c r="H239" s="162"/>
      <c r="I239" s="184"/>
      <c r="J239" s="24"/>
      <c r="K239" s="4"/>
      <c r="L239" s="9"/>
      <c r="M239" s="16"/>
      <c r="N239" s="11"/>
      <c r="Q239" s="10"/>
      <c r="R239" s="10"/>
    </row>
    <row r="240" spans="1:18" ht="9.75">
      <c r="A240" s="178">
        <v>203</v>
      </c>
      <c r="B240" s="179">
        <f t="shared" si="15"/>
        <v>0.0499</v>
      </c>
      <c r="C240" s="171">
        <f t="shared" si="16"/>
        <v>0</v>
      </c>
      <c r="D240" s="171">
        <f t="shared" si="17"/>
        <v>876.0113452153265</v>
      </c>
      <c r="E240" s="171">
        <f t="shared" si="18"/>
        <v>69807.40367780498</v>
      </c>
      <c r="F240" s="171">
        <f t="shared" si="19"/>
        <v>-876.0113452153265</v>
      </c>
      <c r="G240" s="171"/>
      <c r="H240" s="162"/>
      <c r="I240" s="184"/>
      <c r="J240" s="24"/>
      <c r="K240" s="4"/>
      <c r="L240" s="9"/>
      <c r="M240" s="16"/>
      <c r="N240" s="11"/>
      <c r="Q240" s="10"/>
      <c r="R240" s="10"/>
    </row>
    <row r="241" spans="1:18" ht="9.75">
      <c r="A241" s="178">
        <v>204</v>
      </c>
      <c r="B241" s="179">
        <f t="shared" si="15"/>
        <v>0.0499</v>
      </c>
      <c r="C241" s="171">
        <f t="shared" si="16"/>
        <v>0</v>
      </c>
      <c r="D241" s="171">
        <f t="shared" si="17"/>
        <v>876.0113452153265</v>
      </c>
      <c r="E241" s="171">
        <f t="shared" si="18"/>
        <v>69221.67478621652</v>
      </c>
      <c r="F241" s="171">
        <f t="shared" si="19"/>
        <v>-876.0113452153265</v>
      </c>
      <c r="G241" s="171"/>
      <c r="H241" s="162"/>
      <c r="I241" s="184"/>
      <c r="J241" s="24"/>
      <c r="K241" s="4"/>
      <c r="L241" s="9"/>
      <c r="M241" s="16"/>
      <c r="N241" s="11"/>
      <c r="Q241" s="10"/>
      <c r="R241" s="10"/>
    </row>
    <row r="242" spans="1:18" ht="9.75">
      <c r="A242" s="178">
        <v>205</v>
      </c>
      <c r="B242" s="179">
        <f t="shared" si="15"/>
        <v>0.0499</v>
      </c>
      <c r="C242" s="171">
        <f t="shared" si="16"/>
        <v>0</v>
      </c>
      <c r="D242" s="171">
        <f t="shared" si="17"/>
        <v>876.0113452153265</v>
      </c>
      <c r="E242" s="171">
        <f t="shared" si="18"/>
        <v>68633.51023865386</v>
      </c>
      <c r="F242" s="171">
        <f t="shared" si="19"/>
        <v>-876.0113452153265</v>
      </c>
      <c r="G242" s="171"/>
      <c r="H242" s="162"/>
      <c r="I242" s="184"/>
      <c r="J242" s="24"/>
      <c r="K242" s="4"/>
      <c r="L242" s="9"/>
      <c r="M242" s="16"/>
      <c r="N242" s="11"/>
      <c r="Q242" s="10"/>
      <c r="R242" s="10"/>
    </row>
    <row r="243" spans="1:18" ht="9.75">
      <c r="A243" s="178">
        <v>206</v>
      </c>
      <c r="B243" s="179">
        <f t="shared" si="15"/>
        <v>0.0499</v>
      </c>
      <c r="C243" s="171">
        <f t="shared" si="16"/>
        <v>0</v>
      </c>
      <c r="D243" s="171">
        <f t="shared" si="17"/>
        <v>876.0113452153265</v>
      </c>
      <c r="E243" s="171">
        <f t="shared" si="18"/>
        <v>68042.8999068476</v>
      </c>
      <c r="F243" s="171">
        <f t="shared" si="19"/>
        <v>-876.0113452153265</v>
      </c>
      <c r="G243" s="171"/>
      <c r="H243" s="162"/>
      <c r="I243" s="184"/>
      <c r="J243" s="24"/>
      <c r="K243" s="4"/>
      <c r="L243" s="9"/>
      <c r="M243" s="16"/>
      <c r="N243" s="11"/>
      <c r="Q243" s="10"/>
      <c r="R243" s="10"/>
    </row>
    <row r="244" spans="1:18" ht="9.75">
      <c r="A244" s="178">
        <v>207</v>
      </c>
      <c r="B244" s="179">
        <f t="shared" si="15"/>
        <v>0.0499</v>
      </c>
      <c r="C244" s="171">
        <f t="shared" si="16"/>
        <v>0</v>
      </c>
      <c r="D244" s="171">
        <f t="shared" si="17"/>
        <v>876.0113452153265</v>
      </c>
      <c r="E244" s="171">
        <f t="shared" si="18"/>
        <v>67449.83362041156</v>
      </c>
      <c r="F244" s="171">
        <f t="shared" si="19"/>
        <v>-876.0113452153265</v>
      </c>
      <c r="G244" s="171"/>
      <c r="H244" s="162"/>
      <c r="I244" s="184"/>
      <c r="J244" s="24"/>
      <c r="K244" s="4"/>
      <c r="L244" s="9"/>
      <c r="M244" s="16"/>
      <c r="N244" s="11"/>
      <c r="Q244" s="10"/>
      <c r="R244" s="10"/>
    </row>
    <row r="245" spans="1:18" ht="9.75">
      <c r="A245" s="178">
        <v>208</v>
      </c>
      <c r="B245" s="179">
        <f t="shared" si="15"/>
        <v>0.0499</v>
      </c>
      <c r="C245" s="171">
        <f t="shared" si="16"/>
        <v>0</v>
      </c>
      <c r="D245" s="171">
        <f t="shared" si="17"/>
        <v>876.0113452153265</v>
      </c>
      <c r="E245" s="171">
        <f t="shared" si="18"/>
        <v>66854.30116666778</v>
      </c>
      <c r="F245" s="171">
        <f t="shared" si="19"/>
        <v>-876.0113452153265</v>
      </c>
      <c r="G245" s="171"/>
      <c r="H245" s="162"/>
      <c r="I245" s="184"/>
      <c r="J245" s="24"/>
      <c r="K245" s="4"/>
      <c r="L245" s="9"/>
      <c r="M245" s="16"/>
      <c r="N245" s="11"/>
      <c r="Q245" s="10"/>
      <c r="R245" s="10"/>
    </row>
    <row r="246" spans="1:18" ht="9.75">
      <c r="A246" s="178">
        <v>209</v>
      </c>
      <c r="B246" s="179">
        <f t="shared" si="15"/>
        <v>0.0499</v>
      </c>
      <c r="C246" s="171">
        <f t="shared" si="16"/>
        <v>0</v>
      </c>
      <c r="D246" s="171">
        <f t="shared" si="17"/>
        <v>876.0113452153265</v>
      </c>
      <c r="E246" s="171">
        <f t="shared" si="18"/>
        <v>66256.2922904705</v>
      </c>
      <c r="F246" s="171">
        <f t="shared" si="19"/>
        <v>-876.0113452153265</v>
      </c>
      <c r="G246" s="171"/>
      <c r="H246" s="162"/>
      <c r="I246" s="184"/>
      <c r="J246" s="24"/>
      <c r="K246" s="4"/>
      <c r="L246" s="9"/>
      <c r="M246" s="16"/>
      <c r="N246" s="11"/>
      <c r="Q246" s="10"/>
      <c r="R246" s="10"/>
    </row>
    <row r="247" spans="1:18" ht="9.75">
      <c r="A247" s="178">
        <v>210</v>
      </c>
      <c r="B247" s="179">
        <f t="shared" si="15"/>
        <v>0.0499</v>
      </c>
      <c r="C247" s="171">
        <f t="shared" si="16"/>
        <v>0</v>
      </c>
      <c r="D247" s="171">
        <f t="shared" si="17"/>
        <v>876.0113452153265</v>
      </c>
      <c r="E247" s="171">
        <f t="shared" si="18"/>
        <v>65655.7966940297</v>
      </c>
      <c r="F247" s="171">
        <f t="shared" si="19"/>
        <v>-876.0113452153265</v>
      </c>
      <c r="G247" s="171"/>
      <c r="H247" s="162"/>
      <c r="I247" s="184"/>
      <c r="J247" s="24"/>
      <c r="K247" s="4"/>
      <c r="L247" s="9"/>
      <c r="M247" s="16"/>
      <c r="N247" s="11"/>
      <c r="Q247" s="10"/>
      <c r="R247" s="10"/>
    </row>
    <row r="248" spans="1:18" ht="9.75">
      <c r="A248" s="178">
        <v>211</v>
      </c>
      <c r="B248" s="179">
        <f t="shared" si="15"/>
        <v>0.0499</v>
      </c>
      <c r="C248" s="171">
        <f t="shared" si="16"/>
        <v>0</v>
      </c>
      <c r="D248" s="171">
        <f t="shared" si="17"/>
        <v>876.0113452153265</v>
      </c>
      <c r="E248" s="171">
        <f t="shared" si="18"/>
        <v>65052.804036733716</v>
      </c>
      <c r="F248" s="171">
        <f t="shared" si="19"/>
        <v>-876.0113452153265</v>
      </c>
      <c r="G248" s="171"/>
      <c r="H248" s="162"/>
      <c r="I248" s="184"/>
      <c r="J248" s="24"/>
      <c r="K248" s="4"/>
      <c r="L248" s="9"/>
      <c r="M248" s="16"/>
      <c r="N248" s="11"/>
      <c r="Q248" s="10"/>
      <c r="R248" s="10"/>
    </row>
    <row r="249" spans="1:18" ht="9.75">
      <c r="A249" s="178">
        <v>212</v>
      </c>
      <c r="B249" s="179">
        <f t="shared" si="15"/>
        <v>0.0499</v>
      </c>
      <c r="C249" s="171">
        <f t="shared" si="16"/>
        <v>0</v>
      </c>
      <c r="D249" s="171">
        <f t="shared" si="17"/>
        <v>876.0113452153265</v>
      </c>
      <c r="E249" s="171">
        <f t="shared" si="18"/>
        <v>64447.30393497114</v>
      </c>
      <c r="F249" s="171">
        <f t="shared" si="19"/>
        <v>-876.0113452153265</v>
      </c>
      <c r="G249" s="171"/>
      <c r="H249" s="162"/>
      <c r="I249" s="184"/>
      <c r="J249" s="24"/>
      <c r="K249" s="4"/>
      <c r="L249" s="9"/>
      <c r="M249" s="16"/>
      <c r="N249" s="11"/>
      <c r="Q249" s="10"/>
      <c r="R249" s="10"/>
    </row>
    <row r="250" spans="1:18" ht="9.75">
      <c r="A250" s="178">
        <v>213</v>
      </c>
      <c r="B250" s="179">
        <f t="shared" si="15"/>
        <v>0.0499</v>
      </c>
      <c r="C250" s="171">
        <f t="shared" si="16"/>
        <v>0</v>
      </c>
      <c r="D250" s="171">
        <f t="shared" si="17"/>
        <v>876.0113452153265</v>
      </c>
      <c r="E250" s="171">
        <f t="shared" si="18"/>
        <v>63839.28596195207</v>
      </c>
      <c r="F250" s="171">
        <f t="shared" si="19"/>
        <v>-876.0113452153265</v>
      </c>
      <c r="G250" s="171"/>
      <c r="H250" s="162"/>
      <c r="I250" s="184"/>
      <c r="J250" s="24"/>
      <c r="K250" s="4"/>
      <c r="L250" s="9"/>
      <c r="M250" s="16"/>
      <c r="N250" s="11"/>
      <c r="Q250" s="10"/>
      <c r="R250" s="10"/>
    </row>
    <row r="251" spans="1:18" ht="9.75">
      <c r="A251" s="178">
        <v>214</v>
      </c>
      <c r="B251" s="179">
        <f t="shared" si="15"/>
        <v>0.0499</v>
      </c>
      <c r="C251" s="171">
        <f t="shared" si="16"/>
        <v>0</v>
      </c>
      <c r="D251" s="171">
        <f t="shared" si="17"/>
        <v>876.0113452153265</v>
      </c>
      <c r="E251" s="171">
        <f t="shared" si="18"/>
        <v>63228.73964752852</v>
      </c>
      <c r="F251" s="171">
        <f t="shared" si="19"/>
        <v>-876.0113452153265</v>
      </c>
      <c r="G251" s="171"/>
      <c r="H251" s="162"/>
      <c r="I251" s="184"/>
      <c r="J251" s="24"/>
      <c r="K251" s="4"/>
      <c r="L251" s="9"/>
      <c r="M251" s="16"/>
      <c r="N251" s="11"/>
      <c r="Q251" s="10"/>
      <c r="R251" s="10"/>
    </row>
    <row r="252" spans="1:18" ht="9.75">
      <c r="A252" s="178">
        <v>215</v>
      </c>
      <c r="B252" s="179">
        <f t="shared" si="15"/>
        <v>0.0499</v>
      </c>
      <c r="C252" s="171">
        <f t="shared" si="16"/>
        <v>0</v>
      </c>
      <c r="D252" s="171">
        <f t="shared" si="17"/>
        <v>876.0113452153265</v>
      </c>
      <c r="E252" s="171">
        <f t="shared" si="18"/>
        <v>62615.65447801416</v>
      </c>
      <c r="F252" s="171">
        <f t="shared" si="19"/>
        <v>-876.0113452153265</v>
      </c>
      <c r="G252" s="171"/>
      <c r="H252" s="162"/>
      <c r="I252" s="184"/>
      <c r="J252" s="24"/>
      <c r="K252" s="4"/>
      <c r="L252" s="9"/>
      <c r="M252" s="16"/>
      <c r="N252" s="11"/>
      <c r="Q252" s="10"/>
      <c r="R252" s="10"/>
    </row>
    <row r="253" spans="1:18" ht="9.75">
      <c r="A253" s="178">
        <v>216</v>
      </c>
      <c r="B253" s="179">
        <f t="shared" si="15"/>
        <v>0.0499</v>
      </c>
      <c r="C253" s="171">
        <f t="shared" si="16"/>
        <v>0</v>
      </c>
      <c r="D253" s="171">
        <f t="shared" si="17"/>
        <v>876.0113452153265</v>
      </c>
      <c r="E253" s="171">
        <f t="shared" si="18"/>
        <v>62000.01989600324</v>
      </c>
      <c r="F253" s="171">
        <f t="shared" si="19"/>
        <v>-876.0113452153265</v>
      </c>
      <c r="G253" s="171"/>
      <c r="H253" s="162"/>
      <c r="I253" s="184"/>
      <c r="J253" s="24"/>
      <c r="K253" s="4"/>
      <c r="L253" s="9"/>
      <c r="M253" s="16"/>
      <c r="N253" s="11"/>
      <c r="Q253" s="10"/>
      <c r="R253" s="10"/>
    </row>
    <row r="254" spans="1:18" ht="9.75">
      <c r="A254" s="178">
        <v>217</v>
      </c>
      <c r="B254" s="179">
        <f t="shared" si="15"/>
        <v>0.0499</v>
      </c>
      <c r="C254" s="171">
        <f t="shared" si="16"/>
        <v>0</v>
      </c>
      <c r="D254" s="171">
        <f t="shared" si="17"/>
        <v>876.0113452153265</v>
      </c>
      <c r="E254" s="171">
        <f t="shared" si="18"/>
        <v>61381.82530018879</v>
      </c>
      <c r="F254" s="171">
        <f t="shared" si="19"/>
        <v>-876.0113452153265</v>
      </c>
      <c r="G254" s="171"/>
      <c r="H254" s="162"/>
      <c r="I254" s="184"/>
      <c r="J254" s="24"/>
      <c r="K254" s="4"/>
      <c r="L254" s="9"/>
      <c r="M254" s="16"/>
      <c r="N254" s="11"/>
      <c r="Q254" s="10"/>
      <c r="R254" s="10"/>
    </row>
    <row r="255" spans="1:18" ht="9.75">
      <c r="A255" s="178">
        <v>218</v>
      </c>
      <c r="B255" s="179">
        <f t="shared" si="15"/>
        <v>0.0499</v>
      </c>
      <c r="C255" s="171">
        <f t="shared" si="16"/>
        <v>0</v>
      </c>
      <c r="D255" s="171">
        <f t="shared" si="17"/>
        <v>876.0113452153265</v>
      </c>
      <c r="E255" s="171">
        <f t="shared" si="18"/>
        <v>60761.060045180086</v>
      </c>
      <c r="F255" s="171">
        <f t="shared" si="19"/>
        <v>-876.0113452153265</v>
      </c>
      <c r="G255" s="171"/>
      <c r="H255" s="162"/>
      <c r="I255" s="184"/>
      <c r="J255" s="24"/>
      <c r="K255" s="4"/>
      <c r="L255" s="9"/>
      <c r="M255" s="16"/>
      <c r="N255" s="11"/>
      <c r="Q255" s="10"/>
      <c r="R255" s="10"/>
    </row>
    <row r="256" spans="1:18" ht="9.75">
      <c r="A256" s="178">
        <v>219</v>
      </c>
      <c r="B256" s="179">
        <f t="shared" si="15"/>
        <v>0.0499</v>
      </c>
      <c r="C256" s="171">
        <f t="shared" si="16"/>
        <v>0</v>
      </c>
      <c r="D256" s="171">
        <f t="shared" si="17"/>
        <v>876.0113452153265</v>
      </c>
      <c r="E256" s="171">
        <f t="shared" si="18"/>
        <v>60137.7134413193</v>
      </c>
      <c r="F256" s="171">
        <f t="shared" si="19"/>
        <v>-876.0113452153265</v>
      </c>
      <c r="G256" s="171"/>
      <c r="H256" s="162"/>
      <c r="I256" s="184"/>
      <c r="J256" s="24"/>
      <c r="K256" s="4"/>
      <c r="L256" s="9"/>
      <c r="M256" s="16"/>
      <c r="N256" s="11"/>
      <c r="Q256" s="10"/>
      <c r="R256" s="10"/>
    </row>
    <row r="257" spans="1:18" ht="9.75">
      <c r="A257" s="178">
        <v>220</v>
      </c>
      <c r="B257" s="179">
        <f t="shared" si="15"/>
        <v>0.0499</v>
      </c>
      <c r="C257" s="171">
        <f t="shared" si="16"/>
        <v>0</v>
      </c>
      <c r="D257" s="171">
        <f t="shared" si="17"/>
        <v>876.0113452153265</v>
      </c>
      <c r="E257" s="171">
        <f t="shared" si="18"/>
        <v>59511.774754497455</v>
      </c>
      <c r="F257" s="171">
        <f t="shared" si="19"/>
        <v>-876.0113452153265</v>
      </c>
      <c r="G257" s="171"/>
      <c r="H257" s="162"/>
      <c r="I257" s="184"/>
      <c r="J257" s="24"/>
      <c r="K257" s="4"/>
      <c r="L257" s="9"/>
      <c r="M257" s="16"/>
      <c r="N257" s="11"/>
      <c r="Q257" s="10"/>
      <c r="R257" s="10"/>
    </row>
    <row r="258" spans="1:18" ht="9.75">
      <c r="A258" s="178">
        <v>221</v>
      </c>
      <c r="B258" s="179">
        <f t="shared" si="15"/>
        <v>0.0499</v>
      </c>
      <c r="C258" s="171">
        <f t="shared" si="16"/>
        <v>0</v>
      </c>
      <c r="D258" s="171">
        <f t="shared" si="17"/>
        <v>876.0113452153265</v>
      </c>
      <c r="E258" s="171">
        <f t="shared" si="18"/>
        <v>58883.23320596958</v>
      </c>
      <c r="F258" s="171">
        <f t="shared" si="19"/>
        <v>-876.0113452153265</v>
      </c>
      <c r="G258" s="171"/>
      <c r="H258" s="162"/>
      <c r="I258" s="184"/>
      <c r="J258" s="24"/>
      <c r="K258" s="4"/>
      <c r="L258" s="9"/>
      <c r="M258" s="16"/>
      <c r="N258" s="11"/>
      <c r="Q258" s="10"/>
      <c r="R258" s="10"/>
    </row>
    <row r="259" spans="1:18" ht="9.75">
      <c r="A259" s="178">
        <v>222</v>
      </c>
      <c r="B259" s="179">
        <f t="shared" si="15"/>
        <v>0.0499</v>
      </c>
      <c r="C259" s="171">
        <f t="shared" si="16"/>
        <v>0</v>
      </c>
      <c r="D259" s="171">
        <f t="shared" si="17"/>
        <v>876.0113452153265</v>
      </c>
      <c r="E259" s="171">
        <f t="shared" si="18"/>
        <v>58252.07797216907</v>
      </c>
      <c r="F259" s="171">
        <f t="shared" si="19"/>
        <v>-876.0113452153265</v>
      </c>
      <c r="G259" s="171"/>
      <c r="H259" s="162"/>
      <c r="I259" s="184"/>
      <c r="J259" s="24"/>
      <c r="K259" s="4"/>
      <c r="L259" s="9"/>
      <c r="M259" s="16"/>
      <c r="N259" s="11"/>
      <c r="Q259" s="10"/>
      <c r="R259" s="10"/>
    </row>
    <row r="260" spans="1:18" ht="9.75">
      <c r="A260" s="178">
        <v>223</v>
      </c>
      <c r="B260" s="179">
        <f t="shared" si="15"/>
        <v>0.0499</v>
      </c>
      <c r="C260" s="171">
        <f t="shared" si="16"/>
        <v>0</v>
      </c>
      <c r="D260" s="171">
        <f t="shared" si="17"/>
        <v>876.0113452153265</v>
      </c>
      <c r="E260" s="171">
        <f t="shared" si="18"/>
        <v>57618.29818452134</v>
      </c>
      <c r="F260" s="171">
        <f t="shared" si="19"/>
        <v>-876.0113452153265</v>
      </c>
      <c r="G260" s="171"/>
      <c r="H260" s="162"/>
      <c r="I260" s="184"/>
      <c r="J260" s="24"/>
      <c r="K260" s="4"/>
      <c r="L260" s="9"/>
      <c r="M260" s="16"/>
      <c r="N260" s="11"/>
      <c r="Q260" s="10"/>
      <c r="R260" s="10"/>
    </row>
    <row r="261" spans="1:18" ht="9.75">
      <c r="A261" s="178">
        <v>224</v>
      </c>
      <c r="B261" s="179">
        <f t="shared" si="15"/>
        <v>0.0499</v>
      </c>
      <c r="C261" s="171">
        <f t="shared" si="16"/>
        <v>0</v>
      </c>
      <c r="D261" s="171">
        <f t="shared" si="17"/>
        <v>876.0113452153265</v>
      </c>
      <c r="E261" s="171">
        <f t="shared" si="18"/>
        <v>56981.88292925665</v>
      </c>
      <c r="F261" s="171">
        <f t="shared" si="19"/>
        <v>-876.0113452153265</v>
      </c>
      <c r="G261" s="171"/>
      <c r="H261" s="162"/>
      <c r="I261" s="184"/>
      <c r="J261" s="24"/>
      <c r="K261" s="4"/>
      <c r="L261" s="9"/>
      <c r="M261" s="16"/>
      <c r="N261" s="11"/>
      <c r="Q261" s="10"/>
      <c r="R261" s="10"/>
    </row>
    <row r="262" spans="1:18" ht="9.75">
      <c r="A262" s="178">
        <v>225</v>
      </c>
      <c r="B262" s="179">
        <f t="shared" si="15"/>
        <v>0.0499</v>
      </c>
      <c r="C262" s="171">
        <f t="shared" si="16"/>
        <v>0</v>
      </c>
      <c r="D262" s="171">
        <f t="shared" si="17"/>
        <v>876.0113452153265</v>
      </c>
      <c r="E262" s="171">
        <f t="shared" si="18"/>
        <v>56342.82124722215</v>
      </c>
      <c r="F262" s="171">
        <f t="shared" si="19"/>
        <v>-876.0113452153265</v>
      </c>
      <c r="G262" s="171"/>
      <c r="H262" s="162"/>
      <c r="I262" s="184"/>
      <c r="J262" s="24"/>
      <c r="K262" s="4"/>
      <c r="L262" s="9"/>
      <c r="M262" s="16"/>
      <c r="N262" s="11"/>
      <c r="Q262" s="10"/>
      <c r="R262" s="10"/>
    </row>
    <row r="263" spans="1:18" ht="9.75">
      <c r="A263" s="178">
        <v>226</v>
      </c>
      <c r="B263" s="179">
        <f t="shared" si="15"/>
        <v>0.0499</v>
      </c>
      <c r="C263" s="171">
        <f t="shared" si="16"/>
        <v>0</v>
      </c>
      <c r="D263" s="171">
        <f t="shared" si="17"/>
        <v>876.0113452153265</v>
      </c>
      <c r="E263" s="171">
        <f t="shared" si="18"/>
        <v>55701.10213369319</v>
      </c>
      <c r="F263" s="171">
        <f t="shared" si="19"/>
        <v>-876.0113452153265</v>
      </c>
      <c r="G263" s="171"/>
      <c r="H263" s="162"/>
      <c r="I263" s="184"/>
      <c r="J263" s="24"/>
      <c r="K263" s="4"/>
      <c r="L263" s="9"/>
      <c r="M263" s="16"/>
      <c r="N263" s="11"/>
      <c r="Q263" s="10"/>
      <c r="R263" s="10"/>
    </row>
    <row r="264" spans="1:18" ht="9.75">
      <c r="A264" s="178">
        <v>227</v>
      </c>
      <c r="B264" s="179">
        <f t="shared" si="15"/>
        <v>0.0499</v>
      </c>
      <c r="C264" s="171">
        <f t="shared" si="16"/>
        <v>0</v>
      </c>
      <c r="D264" s="171">
        <f t="shared" si="17"/>
        <v>876.0113452153265</v>
      </c>
      <c r="E264" s="171">
        <f t="shared" si="18"/>
        <v>55056.7145381838</v>
      </c>
      <c r="F264" s="171">
        <f t="shared" si="19"/>
        <v>-876.0113452153265</v>
      </c>
      <c r="G264" s="171"/>
      <c r="H264" s="162"/>
      <c r="I264" s="184"/>
      <c r="J264" s="24"/>
      <c r="K264" s="4"/>
      <c r="L264" s="9"/>
      <c r="M264" s="16"/>
      <c r="N264" s="11"/>
      <c r="Q264" s="10"/>
      <c r="R264" s="10"/>
    </row>
    <row r="265" spans="1:18" ht="9.75">
      <c r="A265" s="178">
        <v>228</v>
      </c>
      <c r="B265" s="179">
        <f t="shared" si="15"/>
        <v>0.0499</v>
      </c>
      <c r="C265" s="171">
        <f t="shared" si="16"/>
        <v>0</v>
      </c>
      <c r="D265" s="171">
        <f t="shared" si="17"/>
        <v>876.0113452153265</v>
      </c>
      <c r="E265" s="171">
        <f t="shared" si="18"/>
        <v>54409.647364256416</v>
      </c>
      <c r="F265" s="171">
        <f t="shared" si="19"/>
        <v>-876.0113452153265</v>
      </c>
      <c r="G265" s="171"/>
      <c r="H265" s="162"/>
      <c r="I265" s="184"/>
      <c r="J265" s="24"/>
      <c r="K265" s="4"/>
      <c r="L265" s="9"/>
      <c r="M265" s="16"/>
      <c r="N265" s="11"/>
      <c r="Q265" s="10"/>
      <c r="R265" s="10"/>
    </row>
    <row r="266" spans="1:18" ht="9.75">
      <c r="A266" s="178">
        <v>229</v>
      </c>
      <c r="B266" s="179">
        <f t="shared" si="15"/>
        <v>0.0499</v>
      </c>
      <c r="C266" s="171">
        <f t="shared" si="16"/>
        <v>0</v>
      </c>
      <c r="D266" s="171">
        <f t="shared" si="17"/>
        <v>876.0113452153265</v>
      </c>
      <c r="E266" s="171">
        <f t="shared" si="18"/>
        <v>53759.88946933079</v>
      </c>
      <c r="F266" s="171">
        <f t="shared" si="19"/>
        <v>-876.0113452153265</v>
      </c>
      <c r="G266" s="171"/>
      <c r="H266" s="162"/>
      <c r="I266" s="184"/>
      <c r="J266" s="24"/>
      <c r="K266" s="4"/>
      <c r="L266" s="9"/>
      <c r="M266" s="16"/>
      <c r="N266" s="11"/>
      <c r="Q266" s="10"/>
      <c r="R266" s="10"/>
    </row>
    <row r="267" spans="1:18" ht="9.75">
      <c r="A267" s="178">
        <v>230</v>
      </c>
      <c r="B267" s="179">
        <f t="shared" si="15"/>
        <v>0.0499</v>
      </c>
      <c r="C267" s="171">
        <f t="shared" si="16"/>
        <v>0</v>
      </c>
      <c r="D267" s="171">
        <f t="shared" si="17"/>
        <v>876.0113452153265</v>
      </c>
      <c r="E267" s="171">
        <f t="shared" si="18"/>
        <v>53107.4296644921</v>
      </c>
      <c r="F267" s="171">
        <f t="shared" si="19"/>
        <v>-876.0113452153265</v>
      </c>
      <c r="G267" s="171"/>
      <c r="H267" s="162"/>
      <c r="I267" s="184"/>
      <c r="J267" s="24"/>
      <c r="K267" s="4"/>
      <c r="L267" s="9"/>
      <c r="M267" s="16"/>
      <c r="N267" s="11"/>
      <c r="Q267" s="10"/>
      <c r="R267" s="10"/>
    </row>
    <row r="268" spans="1:18" ht="9.75">
      <c r="A268" s="178">
        <v>231</v>
      </c>
      <c r="B268" s="179">
        <f t="shared" si="15"/>
        <v>0.0499</v>
      </c>
      <c r="C268" s="171">
        <f t="shared" si="16"/>
        <v>0</v>
      </c>
      <c r="D268" s="171">
        <f t="shared" si="17"/>
        <v>876.0113452153265</v>
      </c>
      <c r="E268" s="171">
        <f t="shared" si="18"/>
        <v>52452.25671429828</v>
      </c>
      <c r="F268" s="171">
        <f t="shared" si="19"/>
        <v>-876.0113452153265</v>
      </c>
      <c r="G268" s="171"/>
      <c r="H268" s="162"/>
      <c r="I268" s="184"/>
      <c r="J268" s="24"/>
      <c r="K268" s="4"/>
      <c r="L268" s="9"/>
      <c r="M268" s="16"/>
      <c r="N268" s="11"/>
      <c r="Q268" s="10"/>
      <c r="R268" s="10"/>
    </row>
    <row r="269" spans="1:18" ht="9.75">
      <c r="A269" s="178">
        <v>232</v>
      </c>
      <c r="B269" s="179">
        <f t="shared" si="15"/>
        <v>0.0499</v>
      </c>
      <c r="C269" s="171">
        <f t="shared" si="16"/>
        <v>0</v>
      </c>
      <c r="D269" s="171">
        <f t="shared" si="17"/>
        <v>876.0113452153265</v>
      </c>
      <c r="E269" s="171">
        <f t="shared" si="18"/>
        <v>51794.359336586574</v>
      </c>
      <c r="F269" s="171">
        <f t="shared" si="19"/>
        <v>-876.0113452153265</v>
      </c>
      <c r="G269" s="171"/>
      <c r="H269" s="162"/>
      <c r="I269" s="184"/>
      <c r="J269" s="24"/>
      <c r="K269" s="4"/>
      <c r="L269" s="9"/>
      <c r="M269" s="16"/>
      <c r="N269" s="11"/>
      <c r="Q269" s="10"/>
      <c r="R269" s="10"/>
    </row>
    <row r="270" spans="1:18" ht="9.75">
      <c r="A270" s="178">
        <v>233</v>
      </c>
      <c r="B270" s="179">
        <f t="shared" si="15"/>
        <v>0.0499</v>
      </c>
      <c r="C270" s="171">
        <f t="shared" si="16"/>
        <v>0</v>
      </c>
      <c r="D270" s="171">
        <f t="shared" si="17"/>
        <v>876.0113452153265</v>
      </c>
      <c r="E270" s="171">
        <f t="shared" si="18"/>
        <v>51133.72620227922</v>
      </c>
      <c r="F270" s="171">
        <f t="shared" si="19"/>
        <v>-876.0113452153265</v>
      </c>
      <c r="G270" s="171"/>
      <c r="H270" s="162"/>
      <c r="I270" s="184"/>
      <c r="J270" s="24"/>
      <c r="K270" s="4"/>
      <c r="L270" s="9"/>
      <c r="M270" s="16"/>
      <c r="N270" s="11"/>
      <c r="Q270" s="10"/>
      <c r="R270" s="10"/>
    </row>
    <row r="271" spans="1:18" ht="9.75">
      <c r="A271" s="178">
        <v>234</v>
      </c>
      <c r="B271" s="179">
        <f t="shared" si="15"/>
        <v>0.0499</v>
      </c>
      <c r="C271" s="171">
        <f t="shared" si="16"/>
        <v>0</v>
      </c>
      <c r="D271" s="171">
        <f t="shared" si="17"/>
        <v>876.0113452153265</v>
      </c>
      <c r="E271" s="171">
        <f t="shared" si="18"/>
        <v>50470.34593518837</v>
      </c>
      <c r="F271" s="171">
        <f t="shared" si="19"/>
        <v>-876.0113452153265</v>
      </c>
      <c r="G271" s="171"/>
      <c r="H271" s="162"/>
      <c r="I271" s="184"/>
      <c r="J271" s="24"/>
      <c r="K271" s="4"/>
      <c r="L271" s="9"/>
      <c r="M271" s="16"/>
      <c r="N271" s="11"/>
      <c r="Q271" s="10"/>
      <c r="R271" s="10"/>
    </row>
    <row r="272" spans="1:18" ht="9.75">
      <c r="A272" s="178">
        <v>235</v>
      </c>
      <c r="B272" s="179">
        <f t="shared" si="15"/>
        <v>0.0499</v>
      </c>
      <c r="C272" s="171">
        <f t="shared" si="16"/>
        <v>0</v>
      </c>
      <c r="D272" s="171">
        <f t="shared" si="17"/>
        <v>876.0113452153265</v>
      </c>
      <c r="E272" s="171">
        <f t="shared" si="18"/>
        <v>49804.2071118202</v>
      </c>
      <c r="F272" s="171">
        <f t="shared" si="19"/>
        <v>-876.0113452153265</v>
      </c>
      <c r="G272" s="171"/>
      <c r="H272" s="162"/>
      <c r="I272" s="184"/>
      <c r="J272" s="24"/>
      <c r="K272" s="4"/>
      <c r="L272" s="9"/>
      <c r="M272" s="16"/>
      <c r="N272" s="11"/>
      <c r="Q272" s="10"/>
      <c r="R272" s="10"/>
    </row>
    <row r="273" spans="1:18" ht="9.75">
      <c r="A273" s="178">
        <v>236</v>
      </c>
      <c r="B273" s="179">
        <f t="shared" si="15"/>
        <v>0.0499</v>
      </c>
      <c r="C273" s="171">
        <f t="shared" si="16"/>
        <v>0</v>
      </c>
      <c r="D273" s="171">
        <f t="shared" si="17"/>
        <v>876.0113452153265</v>
      </c>
      <c r="E273" s="171">
        <f t="shared" si="18"/>
        <v>49135.29826117819</v>
      </c>
      <c r="F273" s="171">
        <f t="shared" si="19"/>
        <v>-876.0113452153265</v>
      </c>
      <c r="G273" s="171"/>
      <c r="H273" s="162"/>
      <c r="I273" s="184"/>
      <c r="J273" s="24"/>
      <c r="K273" s="4"/>
      <c r="L273" s="9"/>
      <c r="M273" s="16"/>
      <c r="N273" s="11"/>
      <c r="Q273" s="10"/>
      <c r="R273" s="10"/>
    </row>
    <row r="274" spans="1:18" ht="9.75">
      <c r="A274" s="178">
        <v>237</v>
      </c>
      <c r="B274" s="179">
        <f t="shared" si="15"/>
        <v>0.0499</v>
      </c>
      <c r="C274" s="171">
        <f t="shared" si="16"/>
        <v>0</v>
      </c>
      <c r="D274" s="171">
        <f t="shared" si="17"/>
        <v>876.0113452153265</v>
      </c>
      <c r="E274" s="171">
        <f t="shared" si="18"/>
        <v>48463.607864565594</v>
      </c>
      <c r="F274" s="171">
        <f t="shared" si="19"/>
        <v>-876.0113452153265</v>
      </c>
      <c r="G274" s="171"/>
      <c r="H274" s="162"/>
      <c r="I274" s="184"/>
      <c r="J274" s="24"/>
      <c r="K274" s="4"/>
      <c r="L274" s="9"/>
      <c r="M274" s="16"/>
      <c r="N274" s="11"/>
      <c r="Q274" s="10"/>
      <c r="R274" s="10"/>
    </row>
    <row r="275" spans="1:18" ht="9.75">
      <c r="A275" s="178">
        <v>238</v>
      </c>
      <c r="B275" s="179">
        <f t="shared" si="15"/>
        <v>0.0499</v>
      </c>
      <c r="C275" s="171">
        <f t="shared" si="16"/>
        <v>0</v>
      </c>
      <c r="D275" s="171">
        <f t="shared" si="17"/>
        <v>876.0113452153265</v>
      </c>
      <c r="E275" s="171">
        <f t="shared" si="18"/>
        <v>47789.12435538709</v>
      </c>
      <c r="F275" s="171">
        <f t="shared" si="19"/>
        <v>-876.0113452153265</v>
      </c>
      <c r="G275" s="171"/>
      <c r="H275" s="162"/>
      <c r="I275" s="184"/>
      <c r="J275" s="24"/>
      <c r="K275" s="4"/>
      <c r="L275" s="9"/>
      <c r="M275" s="16"/>
      <c r="N275" s="11"/>
      <c r="Q275" s="10"/>
      <c r="R275" s="10"/>
    </row>
    <row r="276" spans="1:18" ht="9.75">
      <c r="A276" s="178">
        <v>239</v>
      </c>
      <c r="B276" s="179">
        <f t="shared" si="15"/>
        <v>0.0499</v>
      </c>
      <c r="C276" s="171">
        <f t="shared" si="16"/>
        <v>0</v>
      </c>
      <c r="D276" s="171">
        <f t="shared" si="17"/>
        <v>876.0113452153265</v>
      </c>
      <c r="E276" s="171">
        <f t="shared" si="18"/>
        <v>47111.83611894958</v>
      </c>
      <c r="F276" s="171">
        <f t="shared" si="19"/>
        <v>-876.0113452153265</v>
      </c>
      <c r="G276" s="171"/>
      <c r="H276" s="162"/>
      <c r="I276" s="184"/>
      <c r="J276" s="24"/>
      <c r="K276" s="4"/>
      <c r="L276" s="9"/>
      <c r="M276" s="16"/>
      <c r="N276" s="11"/>
      <c r="Q276" s="10"/>
      <c r="R276" s="10"/>
    </row>
    <row r="277" spans="1:18" ht="9.75">
      <c r="A277" s="178">
        <v>240</v>
      </c>
      <c r="B277" s="179">
        <f t="shared" si="15"/>
        <v>0.0499</v>
      </c>
      <c r="C277" s="171">
        <f t="shared" si="16"/>
        <v>0</v>
      </c>
      <c r="D277" s="171">
        <f t="shared" si="17"/>
        <v>876.0113452153265</v>
      </c>
      <c r="E277" s="171">
        <f t="shared" si="18"/>
        <v>46431.73149226222</v>
      </c>
      <c r="F277" s="171">
        <f t="shared" si="19"/>
        <v>-876.0113452153265</v>
      </c>
      <c r="G277" s="171"/>
      <c r="H277" s="162"/>
      <c r="I277" s="184"/>
      <c r="J277" s="24"/>
      <c r="K277" s="4"/>
      <c r="L277" s="9"/>
      <c r="M277" s="16"/>
      <c r="N277" s="11"/>
      <c r="Q277" s="10"/>
      <c r="R277" s="10"/>
    </row>
    <row r="278" spans="1:18" ht="9.75">
      <c r="A278" s="178">
        <v>241</v>
      </c>
      <c r="B278" s="179">
        <f t="shared" si="15"/>
        <v>0.0499</v>
      </c>
      <c r="C278" s="171">
        <f t="shared" si="16"/>
        <v>0</v>
      </c>
      <c r="D278" s="171">
        <f t="shared" si="17"/>
        <v>876.0113452153265</v>
      </c>
      <c r="E278" s="171">
        <f t="shared" si="18"/>
        <v>45748.79876383555</v>
      </c>
      <c r="F278" s="171">
        <f t="shared" si="19"/>
        <v>-876.0113452153265</v>
      </c>
      <c r="G278" s="171"/>
      <c r="H278" s="162"/>
      <c r="I278" s="184"/>
      <c r="J278" s="24"/>
      <c r="K278" s="4"/>
      <c r="L278" s="9"/>
      <c r="M278" s="16"/>
      <c r="N278" s="11"/>
      <c r="Q278" s="10"/>
      <c r="R278" s="10"/>
    </row>
    <row r="279" spans="1:18" ht="9.75">
      <c r="A279" s="178">
        <v>242</v>
      </c>
      <c r="B279" s="179">
        <f t="shared" si="15"/>
        <v>0.0499</v>
      </c>
      <c r="C279" s="171">
        <f t="shared" si="16"/>
        <v>0</v>
      </c>
      <c r="D279" s="171">
        <f t="shared" si="17"/>
        <v>876.0113452153265</v>
      </c>
      <c r="E279" s="171">
        <f t="shared" si="18"/>
        <v>45063.02617347984</v>
      </c>
      <c r="F279" s="171">
        <f t="shared" si="19"/>
        <v>-876.0113452153265</v>
      </c>
      <c r="G279" s="171"/>
      <c r="H279" s="162"/>
      <c r="I279" s="184"/>
      <c r="J279" s="24"/>
      <c r="K279" s="4"/>
      <c r="L279" s="9"/>
      <c r="M279" s="16"/>
      <c r="N279" s="11"/>
      <c r="Q279" s="10"/>
      <c r="R279" s="10"/>
    </row>
    <row r="280" spans="1:18" ht="9.75">
      <c r="A280" s="178">
        <v>243</v>
      </c>
      <c r="B280" s="179">
        <f t="shared" si="15"/>
        <v>0.0499</v>
      </c>
      <c r="C280" s="171">
        <f t="shared" si="16"/>
        <v>0</v>
      </c>
      <c r="D280" s="171">
        <f t="shared" si="17"/>
        <v>876.0113452153265</v>
      </c>
      <c r="E280" s="171">
        <f t="shared" si="18"/>
        <v>44374.40191210257</v>
      </c>
      <c r="F280" s="171">
        <f t="shared" si="19"/>
        <v>-876.0113452153265</v>
      </c>
      <c r="G280" s="171"/>
      <c r="H280" s="162"/>
      <c r="I280" s="184"/>
      <c r="J280" s="24"/>
      <c r="K280" s="4"/>
      <c r="L280" s="9"/>
      <c r="M280" s="16"/>
      <c r="N280" s="11"/>
      <c r="Q280" s="10"/>
      <c r="R280" s="10"/>
    </row>
    <row r="281" spans="1:18" ht="9.75">
      <c r="A281" s="178">
        <v>244</v>
      </c>
      <c r="B281" s="179">
        <f t="shared" si="15"/>
        <v>0.0499</v>
      </c>
      <c r="C281" s="171">
        <f t="shared" si="16"/>
        <v>0</v>
      </c>
      <c r="D281" s="171">
        <f t="shared" si="17"/>
        <v>876.0113452153265</v>
      </c>
      <c r="E281" s="171">
        <f t="shared" si="18"/>
        <v>43682.91412150507</v>
      </c>
      <c r="F281" s="171">
        <f t="shared" si="19"/>
        <v>-876.0113452153265</v>
      </c>
      <c r="G281" s="171"/>
      <c r="H281" s="162"/>
      <c r="I281" s="184"/>
      <c r="J281" s="24"/>
      <c r="K281" s="4"/>
      <c r="L281" s="9"/>
      <c r="M281" s="16"/>
      <c r="N281" s="11"/>
      <c r="Q281" s="10"/>
      <c r="R281" s="10"/>
    </row>
    <row r="282" spans="1:18" ht="9.75">
      <c r="A282" s="178">
        <v>245</v>
      </c>
      <c r="B282" s="179">
        <f t="shared" si="15"/>
        <v>0.0499</v>
      </c>
      <c r="C282" s="171">
        <f t="shared" si="16"/>
        <v>0</v>
      </c>
      <c r="D282" s="171">
        <f t="shared" si="17"/>
        <v>876.0113452153265</v>
      </c>
      <c r="E282" s="171">
        <f t="shared" si="18"/>
        <v>42988.550894178334</v>
      </c>
      <c r="F282" s="171">
        <f t="shared" si="19"/>
        <v>-876.0113452153265</v>
      </c>
      <c r="G282" s="171"/>
      <c r="H282" s="162"/>
      <c r="I282" s="184"/>
      <c r="J282" s="24"/>
      <c r="K282" s="4"/>
      <c r="L282" s="9"/>
      <c r="M282" s="16"/>
      <c r="N282" s="11"/>
      <c r="Q282" s="10"/>
      <c r="R282" s="10"/>
    </row>
    <row r="283" spans="1:18" ht="9.75">
      <c r="A283" s="178">
        <v>246</v>
      </c>
      <c r="B283" s="179">
        <f t="shared" si="15"/>
        <v>0.0499</v>
      </c>
      <c r="C283" s="171">
        <f t="shared" si="16"/>
        <v>0</v>
      </c>
      <c r="D283" s="171">
        <f t="shared" si="17"/>
        <v>876.0113452153265</v>
      </c>
      <c r="E283" s="171">
        <f t="shared" si="18"/>
        <v>42291.300273097964</v>
      </c>
      <c r="F283" s="171">
        <f t="shared" si="19"/>
        <v>-876.0113452153265</v>
      </c>
      <c r="G283" s="171"/>
      <c r="H283" s="162"/>
      <c r="I283" s="184"/>
      <c r="J283" s="24"/>
      <c r="K283" s="4"/>
      <c r="L283" s="9"/>
      <c r="M283" s="16"/>
      <c r="N283" s="11"/>
      <c r="Q283" s="10"/>
      <c r="R283" s="10"/>
    </row>
    <row r="284" spans="1:18" ht="9.75">
      <c r="A284" s="178">
        <v>247</v>
      </c>
      <c r="B284" s="179">
        <f t="shared" si="15"/>
        <v>0.0499</v>
      </c>
      <c r="C284" s="171">
        <f t="shared" si="16"/>
        <v>0</v>
      </c>
      <c r="D284" s="171">
        <f t="shared" si="17"/>
        <v>876.0113452153265</v>
      </c>
      <c r="E284" s="171">
        <f t="shared" si="18"/>
        <v>41591.15025151827</v>
      </c>
      <c r="F284" s="171">
        <f t="shared" si="19"/>
        <v>-876.0113452153265</v>
      </c>
      <c r="G284" s="171"/>
      <c r="H284" s="162"/>
      <c r="I284" s="184"/>
      <c r="J284" s="24"/>
      <c r="K284" s="4"/>
      <c r="L284" s="9"/>
      <c r="M284" s="16"/>
      <c r="N284" s="11"/>
      <c r="Q284" s="10"/>
      <c r="R284" s="10"/>
    </row>
    <row r="285" spans="1:18" ht="9.75">
      <c r="A285" s="178">
        <v>248</v>
      </c>
      <c r="B285" s="179">
        <f t="shared" si="15"/>
        <v>0.0499</v>
      </c>
      <c r="C285" s="171">
        <f t="shared" si="16"/>
        <v>0</v>
      </c>
      <c r="D285" s="171">
        <f t="shared" si="17"/>
        <v>876.0113452153265</v>
      </c>
      <c r="E285" s="171">
        <f t="shared" si="18"/>
        <v>40888.088772765506</v>
      </c>
      <c r="F285" s="171">
        <f t="shared" si="19"/>
        <v>-876.0113452153265</v>
      </c>
      <c r="G285" s="171"/>
      <c r="H285" s="162"/>
      <c r="I285" s="184"/>
      <c r="J285" s="24"/>
      <c r="K285" s="4"/>
      <c r="L285" s="9"/>
      <c r="M285" s="16"/>
      <c r="N285" s="11"/>
      <c r="Q285" s="10"/>
      <c r="R285" s="10"/>
    </row>
    <row r="286" spans="1:18" ht="9.75">
      <c r="A286" s="178">
        <v>249</v>
      </c>
      <c r="B286" s="179">
        <f t="shared" si="15"/>
        <v>0.0499</v>
      </c>
      <c r="C286" s="171">
        <f t="shared" si="16"/>
        <v>0</v>
      </c>
      <c r="D286" s="171">
        <f t="shared" si="17"/>
        <v>876.0113452153265</v>
      </c>
      <c r="E286" s="171">
        <f t="shared" si="18"/>
        <v>40182.10373003026</v>
      </c>
      <c r="F286" s="171">
        <f t="shared" si="19"/>
        <v>-876.0113452153265</v>
      </c>
      <c r="G286" s="171"/>
      <c r="H286" s="162"/>
      <c r="I286" s="184"/>
      <c r="J286" s="24"/>
      <c r="K286" s="4"/>
      <c r="L286" s="9"/>
      <c r="M286" s="16"/>
      <c r="N286" s="11"/>
      <c r="Q286" s="10"/>
      <c r="R286" s="10"/>
    </row>
    <row r="287" spans="1:18" ht="9.75">
      <c r="A287" s="178">
        <v>250</v>
      </c>
      <c r="B287" s="179">
        <f t="shared" si="15"/>
        <v>0.0499</v>
      </c>
      <c r="C287" s="171">
        <f t="shared" si="16"/>
        <v>0</v>
      </c>
      <c r="D287" s="171">
        <f t="shared" si="17"/>
        <v>876.0113452153265</v>
      </c>
      <c r="E287" s="171">
        <f t="shared" si="18"/>
        <v>39473.18296615898</v>
      </c>
      <c r="F287" s="171">
        <f t="shared" si="19"/>
        <v>-876.0113452153265</v>
      </c>
      <c r="G287" s="171"/>
      <c r="H287" s="162"/>
      <c r="I287" s="184"/>
      <c r="J287" s="24"/>
      <c r="K287" s="4"/>
      <c r="L287" s="9"/>
      <c r="M287" s="16"/>
      <c r="N287" s="11"/>
      <c r="Q287" s="10"/>
      <c r="R287" s="10"/>
    </row>
    <row r="288" spans="1:18" ht="9.75">
      <c r="A288" s="178">
        <v>251</v>
      </c>
      <c r="B288" s="179">
        <f t="shared" si="15"/>
        <v>0.0499</v>
      </c>
      <c r="C288" s="171">
        <f t="shared" si="16"/>
        <v>0</v>
      </c>
      <c r="D288" s="171">
        <f t="shared" si="17"/>
        <v>876.0113452153265</v>
      </c>
      <c r="E288" s="171">
        <f t="shared" si="18"/>
        <v>38761.3142734446</v>
      </c>
      <c r="F288" s="171">
        <f t="shared" si="19"/>
        <v>-876.0113452153265</v>
      </c>
      <c r="G288" s="171"/>
      <c r="H288" s="162"/>
      <c r="I288" s="184"/>
      <c r="J288" s="24"/>
      <c r="K288" s="4"/>
      <c r="L288" s="9"/>
      <c r="M288" s="16"/>
      <c r="N288" s="11"/>
      <c r="Q288" s="10"/>
      <c r="R288" s="10"/>
    </row>
    <row r="289" spans="1:18" ht="9.75">
      <c r="A289" s="178">
        <v>252</v>
      </c>
      <c r="B289" s="179">
        <f t="shared" si="15"/>
        <v>0.0499</v>
      </c>
      <c r="C289" s="171">
        <f t="shared" si="16"/>
        <v>0</v>
      </c>
      <c r="D289" s="171">
        <f t="shared" si="17"/>
        <v>876.0113452153265</v>
      </c>
      <c r="E289" s="171">
        <f t="shared" si="18"/>
        <v>38046.48539341635</v>
      </c>
      <c r="F289" s="171">
        <f t="shared" si="19"/>
        <v>-876.0113452153265</v>
      </c>
      <c r="G289" s="171"/>
      <c r="H289" s="162"/>
      <c r="I289" s="184"/>
      <c r="J289" s="24"/>
      <c r="K289" s="4"/>
      <c r="L289" s="9"/>
      <c r="M289" s="16"/>
      <c r="N289" s="11"/>
      <c r="Q289" s="10"/>
      <c r="R289" s="10"/>
    </row>
    <row r="290" spans="1:18" ht="9.75">
      <c r="A290" s="178">
        <v>253</v>
      </c>
      <c r="B290" s="179">
        <f t="shared" si="15"/>
        <v>0.0499</v>
      </c>
      <c r="C290" s="171">
        <f t="shared" si="16"/>
        <v>0</v>
      </c>
      <c r="D290" s="171">
        <f t="shared" si="17"/>
        <v>876.0113452153265</v>
      </c>
      <c r="E290" s="171">
        <f t="shared" si="18"/>
        <v>37328.68401662864</v>
      </c>
      <c r="F290" s="171">
        <f t="shared" si="19"/>
        <v>-876.0113452153265</v>
      </c>
      <c r="G290" s="171"/>
      <c r="H290" s="162"/>
      <c r="I290" s="184"/>
      <c r="J290" s="24"/>
      <c r="K290" s="4"/>
      <c r="L290" s="9"/>
      <c r="M290" s="16"/>
      <c r="N290" s="11"/>
      <c r="Q290" s="10"/>
      <c r="R290" s="10"/>
    </row>
    <row r="291" spans="1:18" ht="9.75">
      <c r="A291" s="178">
        <v>254</v>
      </c>
      <c r="B291" s="179">
        <f t="shared" si="15"/>
        <v>0.0499</v>
      </c>
      <c r="C291" s="171">
        <f t="shared" si="16"/>
        <v>0</v>
      </c>
      <c r="D291" s="171">
        <f t="shared" si="17"/>
        <v>876.0113452153265</v>
      </c>
      <c r="E291" s="171">
        <f t="shared" si="18"/>
        <v>36607.89778244913</v>
      </c>
      <c r="F291" s="171">
        <f t="shared" si="19"/>
        <v>-876.0113452153265</v>
      </c>
      <c r="G291" s="171"/>
      <c r="H291" s="162"/>
      <c r="I291" s="184"/>
      <c r="J291" s="24"/>
      <c r="K291" s="4"/>
      <c r="L291" s="9"/>
      <c r="M291" s="16"/>
      <c r="N291" s="11"/>
      <c r="Q291" s="10"/>
      <c r="R291" s="10"/>
    </row>
    <row r="292" spans="1:18" ht="9.75">
      <c r="A292" s="178">
        <v>255</v>
      </c>
      <c r="B292" s="179">
        <f t="shared" si="15"/>
        <v>0.0499</v>
      </c>
      <c r="C292" s="171">
        <f t="shared" si="16"/>
        <v>0</v>
      </c>
      <c r="D292" s="171">
        <f t="shared" si="17"/>
        <v>876.0113452153265</v>
      </c>
      <c r="E292" s="171">
        <f t="shared" si="18"/>
        <v>35884.114278845824</v>
      </c>
      <c r="F292" s="171">
        <f t="shared" si="19"/>
        <v>-876.0113452153265</v>
      </c>
      <c r="G292" s="171"/>
      <c r="H292" s="162"/>
      <c r="I292" s="184"/>
      <c r="J292" s="24"/>
      <c r="K292" s="4"/>
      <c r="L292" s="9"/>
      <c r="M292" s="16"/>
      <c r="N292" s="11"/>
      <c r="Q292" s="10"/>
      <c r="R292" s="10"/>
    </row>
    <row r="293" spans="1:18" ht="9.75">
      <c r="A293" s="178">
        <v>256</v>
      </c>
      <c r="B293" s="179">
        <f t="shared" si="15"/>
        <v>0.0499</v>
      </c>
      <c r="C293" s="171">
        <f t="shared" si="16"/>
        <v>0</v>
      </c>
      <c r="D293" s="171">
        <f t="shared" si="17"/>
        <v>876.0113452153265</v>
      </c>
      <c r="E293" s="171">
        <f t="shared" si="18"/>
        <v>35157.32104217337</v>
      </c>
      <c r="F293" s="171">
        <f t="shared" si="19"/>
        <v>-876.0113452153265</v>
      </c>
      <c r="G293" s="171"/>
      <c r="H293" s="162"/>
      <c r="I293" s="184"/>
      <c r="J293" s="24"/>
      <c r="K293" s="4"/>
      <c r="L293" s="9"/>
      <c r="M293" s="16"/>
      <c r="N293" s="11"/>
      <c r="Q293" s="10"/>
      <c r="R293" s="10"/>
    </row>
    <row r="294" spans="1:18" ht="9.75">
      <c r="A294" s="178">
        <v>257</v>
      </c>
      <c r="B294" s="179">
        <f aca="true" t="shared" si="20" ref="B294:B357">IF(A294&lt;=$B$12*12,$B$10,IF(A294&lt;=$B$3*12,$B$15,0))</f>
        <v>0.0499</v>
      </c>
      <c r="C294" s="171">
        <f t="shared" si="16"/>
        <v>0</v>
      </c>
      <c r="D294" s="171">
        <f t="shared" si="17"/>
        <v>876.0113452153265</v>
      </c>
      <c r="E294" s="171">
        <f t="shared" si="18"/>
        <v>34427.505556958415</v>
      </c>
      <c r="F294" s="171">
        <f t="shared" si="19"/>
        <v>-876.0113452153265</v>
      </c>
      <c r="G294" s="171"/>
      <c r="H294" s="162"/>
      <c r="I294" s="184"/>
      <c r="J294" s="24"/>
      <c r="K294" s="4"/>
      <c r="L294" s="9"/>
      <c r="M294" s="16"/>
      <c r="N294" s="11"/>
      <c r="Q294" s="10"/>
      <c r="R294" s="10"/>
    </row>
    <row r="295" spans="1:18" ht="9.75">
      <c r="A295" s="178">
        <v>258</v>
      </c>
      <c r="B295" s="179">
        <f t="shared" si="20"/>
        <v>0.0499</v>
      </c>
      <c r="C295" s="171">
        <f aca="true" t="shared" si="21" ref="C295:C358">IF(A295&lt;=$B$3*12,$B$6+IF(AND(MOD(A295,12)=0,A295&lt;$B$3*12),$B$7,0)+IF(A295=$B$3*12,$B$4,0))</f>
        <v>0</v>
      </c>
      <c r="D295" s="171">
        <f aca="true" t="shared" si="22" ref="D295:D358">IF(A295&gt;$B$3*12,0,IF(A295=$B$3*12,E294*(1+B295/12),IF(A295&lt;=$B$12*12,$B$13,$B$17)))+C295</f>
        <v>876.0113452153265</v>
      </c>
      <c r="E295" s="171">
        <f aca="true" t="shared" si="23" ref="E295:E358">IF(A295&gt;=$B$3*12,0,E294*(1+B295/12)+C295-D295)</f>
        <v>33694.655255684105</v>
      </c>
      <c r="F295" s="171">
        <f aca="true" t="shared" si="24" ref="F295:F358">-D295</f>
        <v>-876.0113452153265</v>
      </c>
      <c r="G295" s="171"/>
      <c r="H295" s="162"/>
      <c r="I295" s="184"/>
      <c r="J295" s="24"/>
      <c r="K295" s="4"/>
      <c r="L295" s="9"/>
      <c r="M295" s="16"/>
      <c r="N295" s="11"/>
      <c r="Q295" s="10"/>
      <c r="R295" s="10"/>
    </row>
    <row r="296" spans="1:18" ht="9.75">
      <c r="A296" s="178">
        <v>259</v>
      </c>
      <c r="B296" s="179">
        <f t="shared" si="20"/>
        <v>0.0499</v>
      </c>
      <c r="C296" s="171">
        <f t="shared" si="21"/>
        <v>0</v>
      </c>
      <c r="D296" s="171">
        <f t="shared" si="22"/>
        <v>876.0113452153265</v>
      </c>
      <c r="E296" s="171">
        <f t="shared" si="23"/>
        <v>32958.757518573664</v>
      </c>
      <c r="F296" s="171">
        <f t="shared" si="24"/>
        <v>-876.0113452153265</v>
      </c>
      <c r="G296" s="171"/>
      <c r="H296" s="162"/>
      <c r="I296" s="184"/>
      <c r="J296" s="24"/>
      <c r="K296" s="4"/>
      <c r="L296" s="9"/>
      <c r="M296" s="16"/>
      <c r="N296" s="11"/>
      <c r="Q296" s="10"/>
      <c r="R296" s="10"/>
    </row>
    <row r="297" spans="1:18" ht="9.75">
      <c r="A297" s="178">
        <v>260</v>
      </c>
      <c r="B297" s="179">
        <f t="shared" si="20"/>
        <v>0.0499</v>
      </c>
      <c r="C297" s="171">
        <f t="shared" si="21"/>
        <v>0</v>
      </c>
      <c r="D297" s="171">
        <f t="shared" si="22"/>
        <v>876.0113452153265</v>
      </c>
      <c r="E297" s="171">
        <f t="shared" si="23"/>
        <v>32219.799673373072</v>
      </c>
      <c r="F297" s="171">
        <f t="shared" si="24"/>
        <v>-876.0113452153265</v>
      </c>
      <c r="G297" s="171"/>
      <c r="H297" s="162"/>
      <c r="I297" s="184"/>
      <c r="J297" s="24"/>
      <c r="K297" s="4"/>
      <c r="L297" s="9"/>
      <c r="M297" s="16"/>
      <c r="N297" s="11"/>
      <c r="Q297" s="10"/>
      <c r="R297" s="10"/>
    </row>
    <row r="298" spans="1:18" ht="9.75">
      <c r="A298" s="178">
        <v>261</v>
      </c>
      <c r="B298" s="179">
        <f t="shared" si="20"/>
        <v>0.0499</v>
      </c>
      <c r="C298" s="171">
        <f t="shared" si="21"/>
        <v>0</v>
      </c>
      <c r="D298" s="171">
        <f t="shared" si="22"/>
        <v>876.0113452153265</v>
      </c>
      <c r="E298" s="171">
        <f t="shared" si="23"/>
        <v>31477.768995132854</v>
      </c>
      <c r="F298" s="171">
        <f t="shared" si="24"/>
        <v>-876.0113452153265</v>
      </c>
      <c r="G298" s="171"/>
      <c r="H298" s="162"/>
      <c r="I298" s="184"/>
      <c r="J298" s="24"/>
      <c r="K298" s="4"/>
      <c r="L298" s="9"/>
      <c r="M298" s="16"/>
      <c r="N298" s="11"/>
      <c r="Q298" s="10"/>
      <c r="R298" s="10"/>
    </row>
    <row r="299" spans="1:18" ht="9.75">
      <c r="A299" s="178">
        <v>262</v>
      </c>
      <c r="B299" s="179">
        <f t="shared" si="20"/>
        <v>0.0499</v>
      </c>
      <c r="C299" s="171">
        <f t="shared" si="21"/>
        <v>0</v>
      </c>
      <c r="D299" s="171">
        <f t="shared" si="22"/>
        <v>876.0113452153265</v>
      </c>
      <c r="E299" s="171">
        <f t="shared" si="23"/>
        <v>30732.652705988952</v>
      </c>
      <c r="F299" s="171">
        <f t="shared" si="24"/>
        <v>-876.0113452153265</v>
      </c>
      <c r="G299" s="171"/>
      <c r="H299" s="162"/>
      <c r="I299" s="184"/>
      <c r="J299" s="24"/>
      <c r="K299" s="4"/>
      <c r="L299" s="9"/>
      <c r="M299" s="16"/>
      <c r="N299" s="11"/>
      <c r="Q299" s="10"/>
      <c r="R299" s="10"/>
    </row>
    <row r="300" spans="1:18" ht="9.75">
      <c r="A300" s="178">
        <v>263</v>
      </c>
      <c r="B300" s="179">
        <f t="shared" si="20"/>
        <v>0.0499</v>
      </c>
      <c r="C300" s="171">
        <f t="shared" si="21"/>
        <v>0</v>
      </c>
      <c r="D300" s="171">
        <f t="shared" si="22"/>
        <v>876.0113452153265</v>
      </c>
      <c r="E300" s="171">
        <f t="shared" si="23"/>
        <v>29984.437974942695</v>
      </c>
      <c r="F300" s="171">
        <f t="shared" si="24"/>
        <v>-876.0113452153265</v>
      </c>
      <c r="G300" s="171"/>
      <c r="H300" s="162"/>
      <c r="I300" s="184"/>
      <c r="J300" s="24"/>
      <c r="K300" s="4"/>
      <c r="L300" s="9"/>
      <c r="M300" s="16"/>
      <c r="N300" s="11"/>
      <c r="Q300" s="10"/>
      <c r="R300" s="10"/>
    </row>
    <row r="301" spans="1:18" ht="9.75">
      <c r="A301" s="178">
        <v>264</v>
      </c>
      <c r="B301" s="179">
        <f t="shared" si="20"/>
        <v>0.0499</v>
      </c>
      <c r="C301" s="171">
        <f t="shared" si="21"/>
        <v>0</v>
      </c>
      <c r="D301" s="171">
        <f t="shared" si="22"/>
        <v>876.0113452153265</v>
      </c>
      <c r="E301" s="171">
        <f t="shared" si="23"/>
        <v>29233.111917639835</v>
      </c>
      <c r="F301" s="171">
        <f t="shared" si="24"/>
        <v>-876.0113452153265</v>
      </c>
      <c r="G301" s="171"/>
      <c r="H301" s="162"/>
      <c r="I301" s="184"/>
      <c r="J301" s="24"/>
      <c r="K301" s="4"/>
      <c r="L301" s="9"/>
      <c r="M301" s="16"/>
      <c r="N301" s="11"/>
      <c r="Q301" s="10"/>
      <c r="R301" s="10"/>
    </row>
    <row r="302" spans="1:18" ht="9.75">
      <c r="A302" s="178">
        <v>265</v>
      </c>
      <c r="B302" s="179">
        <f t="shared" si="20"/>
        <v>0.0499</v>
      </c>
      <c r="C302" s="171">
        <f t="shared" si="21"/>
        <v>0</v>
      </c>
      <c r="D302" s="171">
        <f t="shared" si="22"/>
        <v>876.0113452153265</v>
      </c>
      <c r="E302" s="171">
        <f t="shared" si="23"/>
        <v>28478.661596148693</v>
      </c>
      <c r="F302" s="171">
        <f t="shared" si="24"/>
        <v>-876.0113452153265</v>
      </c>
      <c r="G302" s="171"/>
      <c r="H302" s="162"/>
      <c r="I302" s="184"/>
      <c r="J302" s="24"/>
      <c r="K302" s="4"/>
      <c r="L302" s="9"/>
      <c r="M302" s="16"/>
      <c r="N302" s="11"/>
      <c r="Q302" s="10"/>
      <c r="R302" s="10"/>
    </row>
    <row r="303" spans="1:18" ht="9.75">
      <c r="A303" s="178">
        <v>266</v>
      </c>
      <c r="B303" s="179">
        <f t="shared" si="20"/>
        <v>0.0499</v>
      </c>
      <c r="C303" s="171">
        <f t="shared" si="21"/>
        <v>0</v>
      </c>
      <c r="D303" s="171">
        <f t="shared" si="22"/>
        <v>876.0113452153265</v>
      </c>
      <c r="E303" s="171">
        <f t="shared" si="23"/>
        <v>27721.07401873735</v>
      </c>
      <c r="F303" s="171">
        <f t="shared" si="24"/>
        <v>-876.0113452153265</v>
      </c>
      <c r="G303" s="171"/>
      <c r="H303" s="162"/>
      <c r="I303" s="184"/>
      <c r="J303" s="24"/>
      <c r="K303" s="4"/>
      <c r="L303" s="9"/>
      <c r="M303" s="16"/>
      <c r="N303" s="11"/>
      <c r="Q303" s="10"/>
      <c r="R303" s="10"/>
    </row>
    <row r="304" spans="1:18" ht="9.75">
      <c r="A304" s="178">
        <v>267</v>
      </c>
      <c r="B304" s="179">
        <f t="shared" si="20"/>
        <v>0.0499</v>
      </c>
      <c r="C304" s="171">
        <f t="shared" si="21"/>
        <v>0</v>
      </c>
      <c r="D304" s="171">
        <f t="shared" si="22"/>
        <v>876.0113452153265</v>
      </c>
      <c r="E304" s="171">
        <f t="shared" si="23"/>
        <v>26960.336139649935</v>
      </c>
      <c r="F304" s="171">
        <f t="shared" si="24"/>
        <v>-876.0113452153265</v>
      </c>
      <c r="G304" s="171"/>
      <c r="H304" s="162"/>
      <c r="I304" s="184"/>
      <c r="J304" s="24"/>
      <c r="K304" s="4"/>
      <c r="L304" s="9"/>
      <c r="M304" s="16"/>
      <c r="N304" s="11"/>
      <c r="Q304" s="10"/>
      <c r="R304" s="10"/>
    </row>
    <row r="305" spans="1:18" ht="9.75">
      <c r="A305" s="178">
        <v>268</v>
      </c>
      <c r="B305" s="179">
        <f t="shared" si="20"/>
        <v>0.0499</v>
      </c>
      <c r="C305" s="171">
        <f t="shared" si="21"/>
        <v>0</v>
      </c>
      <c r="D305" s="171">
        <f t="shared" si="22"/>
        <v>876.0113452153265</v>
      </c>
      <c r="E305" s="171">
        <f t="shared" si="23"/>
        <v>26196.434858881985</v>
      </c>
      <c r="F305" s="171">
        <f t="shared" si="24"/>
        <v>-876.0113452153265</v>
      </c>
      <c r="G305" s="171"/>
      <c r="H305" s="162"/>
      <c r="I305" s="184"/>
      <c r="J305" s="24"/>
      <c r="K305" s="4"/>
      <c r="L305" s="9"/>
      <c r="M305" s="16"/>
      <c r="N305" s="11"/>
      <c r="Q305" s="10"/>
      <c r="R305" s="10"/>
    </row>
    <row r="306" spans="1:18" ht="9.75">
      <c r="A306" s="178">
        <v>269</v>
      </c>
      <c r="B306" s="179">
        <f t="shared" si="20"/>
        <v>0.0499</v>
      </c>
      <c r="C306" s="171">
        <f t="shared" si="21"/>
        <v>0</v>
      </c>
      <c r="D306" s="171">
        <f t="shared" si="22"/>
        <v>876.0113452153265</v>
      </c>
      <c r="E306" s="171">
        <f t="shared" si="23"/>
        <v>25429.35702195484</v>
      </c>
      <c r="F306" s="171">
        <f t="shared" si="24"/>
        <v>-876.0113452153265</v>
      </c>
      <c r="G306" s="171"/>
      <c r="H306" s="162"/>
      <c r="I306" s="184"/>
      <c r="J306" s="24"/>
      <c r="K306" s="4"/>
      <c r="L306" s="9"/>
      <c r="M306" s="16"/>
      <c r="N306" s="11"/>
      <c r="Q306" s="10"/>
      <c r="R306" s="10"/>
    </row>
    <row r="307" spans="1:18" ht="9.75">
      <c r="A307" s="178">
        <v>270</v>
      </c>
      <c r="B307" s="179">
        <f t="shared" si="20"/>
        <v>0.0499</v>
      </c>
      <c r="C307" s="171">
        <f t="shared" si="21"/>
        <v>0</v>
      </c>
      <c r="D307" s="171">
        <f t="shared" si="22"/>
        <v>876.0113452153265</v>
      </c>
      <c r="E307" s="171">
        <f t="shared" si="23"/>
        <v>24659.08941968914</v>
      </c>
      <c r="F307" s="171">
        <f t="shared" si="24"/>
        <v>-876.0113452153265</v>
      </c>
      <c r="G307" s="171"/>
      <c r="H307" s="162"/>
      <c r="I307" s="184"/>
      <c r="J307" s="24"/>
      <c r="K307" s="4"/>
      <c r="L307" s="9"/>
      <c r="M307" s="16"/>
      <c r="N307" s="11"/>
      <c r="Q307" s="10"/>
      <c r="R307" s="10"/>
    </row>
    <row r="308" spans="1:18" ht="9.75">
      <c r="A308" s="178">
        <v>271</v>
      </c>
      <c r="B308" s="179">
        <f t="shared" si="20"/>
        <v>0.0499</v>
      </c>
      <c r="C308" s="171">
        <f t="shared" si="21"/>
        <v>0</v>
      </c>
      <c r="D308" s="171">
        <f t="shared" si="22"/>
        <v>876.0113452153265</v>
      </c>
      <c r="E308" s="171">
        <f t="shared" si="23"/>
        <v>23885.61878797735</v>
      </c>
      <c r="F308" s="171">
        <f t="shared" si="24"/>
        <v>-876.0113452153265</v>
      </c>
      <c r="G308" s="171"/>
      <c r="H308" s="162"/>
      <c r="I308" s="184"/>
      <c r="J308" s="24"/>
      <c r="K308" s="4"/>
      <c r="L308" s="9"/>
      <c r="M308" s="16"/>
      <c r="N308" s="11"/>
      <c r="Q308" s="10"/>
      <c r="R308" s="10"/>
    </row>
    <row r="309" spans="1:18" ht="9.75">
      <c r="A309" s="178">
        <v>272</v>
      </c>
      <c r="B309" s="179">
        <f t="shared" si="20"/>
        <v>0.0499</v>
      </c>
      <c r="C309" s="171">
        <f t="shared" si="21"/>
        <v>0</v>
      </c>
      <c r="D309" s="171">
        <f t="shared" si="22"/>
        <v>876.0113452153265</v>
      </c>
      <c r="E309" s="171">
        <f t="shared" si="23"/>
        <v>23108.93180755536</v>
      </c>
      <c r="F309" s="171">
        <f t="shared" si="24"/>
        <v>-876.0113452153265</v>
      </c>
      <c r="G309" s="171"/>
      <c r="H309" s="162"/>
      <c r="I309" s="184"/>
      <c r="J309" s="24"/>
      <c r="K309" s="4"/>
      <c r="L309" s="9"/>
      <c r="M309" s="16"/>
      <c r="N309" s="11"/>
      <c r="Q309" s="10"/>
      <c r="R309" s="10"/>
    </row>
    <row r="310" spans="1:18" ht="9.75">
      <c r="A310" s="178">
        <v>273</v>
      </c>
      <c r="B310" s="179">
        <f t="shared" si="20"/>
        <v>0.0499</v>
      </c>
      <c r="C310" s="171">
        <f t="shared" si="21"/>
        <v>0</v>
      </c>
      <c r="D310" s="171">
        <f t="shared" si="22"/>
        <v>876.0113452153265</v>
      </c>
      <c r="E310" s="171">
        <f t="shared" si="23"/>
        <v>22329.015103773116</v>
      </c>
      <c r="F310" s="171">
        <f t="shared" si="24"/>
        <v>-876.0113452153265</v>
      </c>
      <c r="G310" s="171"/>
      <c r="H310" s="162"/>
      <c r="I310" s="184"/>
      <c r="J310" s="24"/>
      <c r="K310" s="4"/>
      <c r="L310" s="9"/>
      <c r="M310" s="16"/>
      <c r="N310" s="11"/>
      <c r="Q310" s="10"/>
      <c r="R310" s="10"/>
    </row>
    <row r="311" spans="1:18" ht="9.75">
      <c r="A311" s="178">
        <v>274</v>
      </c>
      <c r="B311" s="179">
        <f t="shared" si="20"/>
        <v>0.0499</v>
      </c>
      <c r="C311" s="171">
        <f t="shared" si="21"/>
        <v>0</v>
      </c>
      <c r="D311" s="171">
        <f t="shared" si="22"/>
        <v>876.0113452153265</v>
      </c>
      <c r="E311" s="171">
        <f t="shared" si="23"/>
        <v>21545.85524636431</v>
      </c>
      <c r="F311" s="171">
        <f t="shared" si="24"/>
        <v>-876.0113452153265</v>
      </c>
      <c r="G311" s="171"/>
      <c r="H311" s="162"/>
      <c r="I311" s="184"/>
      <c r="J311" s="24"/>
      <c r="K311" s="4"/>
      <c r="L311" s="9"/>
      <c r="M311" s="16"/>
      <c r="N311" s="11"/>
      <c r="Q311" s="10"/>
      <c r="R311" s="10"/>
    </row>
    <row r="312" spans="1:18" ht="9.75">
      <c r="A312" s="178">
        <v>275</v>
      </c>
      <c r="B312" s="179">
        <f t="shared" si="20"/>
        <v>0.0499</v>
      </c>
      <c r="C312" s="171">
        <f t="shared" si="21"/>
        <v>0</v>
      </c>
      <c r="D312" s="171">
        <f t="shared" si="22"/>
        <v>876.0113452153265</v>
      </c>
      <c r="E312" s="171">
        <f t="shared" si="23"/>
        <v>20759.438749215115</v>
      </c>
      <c r="F312" s="171">
        <f t="shared" si="24"/>
        <v>-876.0113452153265</v>
      </c>
      <c r="G312" s="171"/>
      <c r="H312" s="162"/>
      <c r="I312" s="184"/>
      <c r="J312" s="24"/>
      <c r="K312" s="4"/>
      <c r="L312" s="9"/>
      <c r="M312" s="16"/>
      <c r="N312" s="11"/>
      <c r="Q312" s="10"/>
      <c r="R312" s="10"/>
    </row>
    <row r="313" spans="1:18" ht="9.75">
      <c r="A313" s="178">
        <v>276</v>
      </c>
      <c r="B313" s="179">
        <f t="shared" si="20"/>
        <v>0.0499</v>
      </c>
      <c r="C313" s="171">
        <f t="shared" si="21"/>
        <v>0</v>
      </c>
      <c r="D313" s="171">
        <f t="shared" si="22"/>
        <v>876.0113452153265</v>
      </c>
      <c r="E313" s="171">
        <f t="shared" si="23"/>
        <v>19969.752070131937</v>
      </c>
      <c r="F313" s="171">
        <f t="shared" si="24"/>
        <v>-876.0113452153265</v>
      </c>
      <c r="G313" s="171"/>
      <c r="H313" s="162"/>
      <c r="I313" s="184"/>
      <c r="J313" s="24"/>
      <c r="K313" s="4"/>
      <c r="L313" s="9"/>
      <c r="M313" s="16"/>
      <c r="N313" s="11"/>
      <c r="Q313" s="10"/>
      <c r="R313" s="10"/>
    </row>
    <row r="314" spans="1:18" ht="9.75">
      <c r="A314" s="178">
        <v>277</v>
      </c>
      <c r="B314" s="179">
        <f t="shared" si="20"/>
        <v>0.0499</v>
      </c>
      <c r="C314" s="171">
        <f t="shared" si="21"/>
        <v>0</v>
      </c>
      <c r="D314" s="171">
        <f t="shared" si="22"/>
        <v>876.0113452153265</v>
      </c>
      <c r="E314" s="171">
        <f t="shared" si="23"/>
        <v>19176.78161060824</v>
      </c>
      <c r="F314" s="171">
        <f t="shared" si="24"/>
        <v>-876.0113452153265</v>
      </c>
      <c r="G314" s="171"/>
      <c r="H314" s="162"/>
      <c r="I314" s="184"/>
      <c r="J314" s="24"/>
      <c r="K314" s="4"/>
      <c r="L314" s="9"/>
      <c r="M314" s="16"/>
      <c r="N314" s="11"/>
      <c r="Q314" s="10"/>
      <c r="R314" s="10"/>
    </row>
    <row r="315" spans="1:18" ht="9.75">
      <c r="A315" s="178">
        <v>278</v>
      </c>
      <c r="B315" s="179">
        <f t="shared" si="20"/>
        <v>0.0499</v>
      </c>
      <c r="C315" s="171">
        <f t="shared" si="21"/>
        <v>0</v>
      </c>
      <c r="D315" s="171">
        <f t="shared" si="22"/>
        <v>876.0113452153265</v>
      </c>
      <c r="E315" s="171">
        <f t="shared" si="23"/>
        <v>18380.513715590358</v>
      </c>
      <c r="F315" s="171">
        <f t="shared" si="24"/>
        <v>-876.0113452153265</v>
      </c>
      <c r="G315" s="171"/>
      <c r="H315" s="162"/>
      <c r="I315" s="184"/>
      <c r="J315" s="24"/>
      <c r="K315" s="4"/>
      <c r="L315" s="9"/>
      <c r="M315" s="16"/>
      <c r="N315" s="11"/>
      <c r="Q315" s="10"/>
      <c r="R315" s="10"/>
    </row>
    <row r="316" spans="1:18" ht="9.75">
      <c r="A316" s="178">
        <v>279</v>
      </c>
      <c r="B316" s="179">
        <f t="shared" si="20"/>
        <v>0.0499</v>
      </c>
      <c r="C316" s="171">
        <f t="shared" si="21"/>
        <v>0</v>
      </c>
      <c r="D316" s="171">
        <f t="shared" si="22"/>
        <v>876.0113452153265</v>
      </c>
      <c r="E316" s="171">
        <f t="shared" si="23"/>
        <v>17580.93467324236</v>
      </c>
      <c r="F316" s="171">
        <f t="shared" si="24"/>
        <v>-876.0113452153265</v>
      </c>
      <c r="G316" s="171"/>
      <c r="H316" s="162"/>
      <c r="I316" s="184"/>
      <c r="J316" s="24"/>
      <c r="K316" s="4"/>
      <c r="L316" s="9"/>
      <c r="M316" s="16"/>
      <c r="N316" s="11"/>
      <c r="Q316" s="10"/>
      <c r="R316" s="10"/>
    </row>
    <row r="317" spans="1:18" ht="9.75">
      <c r="A317" s="178">
        <v>280</v>
      </c>
      <c r="B317" s="179">
        <f t="shared" si="20"/>
        <v>0.0499</v>
      </c>
      <c r="C317" s="171">
        <f t="shared" si="21"/>
        <v>0</v>
      </c>
      <c r="D317" s="171">
        <f t="shared" si="22"/>
        <v>876.0113452153265</v>
      </c>
      <c r="E317" s="171">
        <f t="shared" si="23"/>
        <v>16778.03071470993</v>
      </c>
      <c r="F317" s="171">
        <f t="shared" si="24"/>
        <v>-876.0113452153265</v>
      </c>
      <c r="G317" s="171"/>
      <c r="H317" s="162"/>
      <c r="I317" s="184"/>
      <c r="J317" s="24"/>
      <c r="K317" s="4"/>
      <c r="L317" s="9"/>
      <c r="M317" s="16"/>
      <c r="N317" s="11"/>
      <c r="Q317" s="10"/>
      <c r="R317" s="10"/>
    </row>
    <row r="318" spans="1:18" ht="9.75">
      <c r="A318" s="178">
        <v>281</v>
      </c>
      <c r="B318" s="179">
        <f t="shared" si="20"/>
        <v>0.0499</v>
      </c>
      <c r="C318" s="171">
        <f t="shared" si="21"/>
        <v>0</v>
      </c>
      <c r="D318" s="171">
        <f t="shared" si="22"/>
        <v>876.0113452153265</v>
      </c>
      <c r="E318" s="171">
        <f t="shared" si="23"/>
        <v>15971.78801388327</v>
      </c>
      <c r="F318" s="171">
        <f t="shared" si="24"/>
        <v>-876.0113452153265</v>
      </c>
      <c r="G318" s="171"/>
      <c r="H318" s="162"/>
      <c r="I318" s="184"/>
      <c r="J318" s="24"/>
      <c r="K318" s="4"/>
      <c r="L318" s="9"/>
      <c r="M318" s="16"/>
      <c r="N318" s="11"/>
      <c r="Q318" s="10"/>
      <c r="R318" s="10"/>
    </row>
    <row r="319" spans="1:18" ht="9.75">
      <c r="A319" s="178">
        <v>282</v>
      </c>
      <c r="B319" s="179">
        <f t="shared" si="20"/>
        <v>0.0499</v>
      </c>
      <c r="C319" s="171">
        <f t="shared" si="21"/>
        <v>0</v>
      </c>
      <c r="D319" s="171">
        <f t="shared" si="22"/>
        <v>876.0113452153265</v>
      </c>
      <c r="E319" s="171">
        <f t="shared" si="23"/>
        <v>15162.192687159006</v>
      </c>
      <c r="F319" s="171">
        <f t="shared" si="24"/>
        <v>-876.0113452153265</v>
      </c>
      <c r="G319" s="171"/>
      <c r="H319" s="162"/>
      <c r="I319" s="184"/>
      <c r="J319" s="24"/>
      <c r="K319" s="4"/>
      <c r="L319" s="9"/>
      <c r="M319" s="16"/>
      <c r="N319" s="11"/>
      <c r="Q319" s="10"/>
      <c r="R319" s="10"/>
    </row>
    <row r="320" spans="1:18" ht="9.75">
      <c r="A320" s="178">
        <v>283</v>
      </c>
      <c r="B320" s="179">
        <f t="shared" si="20"/>
        <v>0.0499</v>
      </c>
      <c r="C320" s="171">
        <f t="shared" si="21"/>
        <v>0</v>
      </c>
      <c r="D320" s="171">
        <f t="shared" si="22"/>
        <v>876.0113452153265</v>
      </c>
      <c r="E320" s="171">
        <f t="shared" si="23"/>
        <v>14349.230793201114</v>
      </c>
      <c r="F320" s="171">
        <f t="shared" si="24"/>
        <v>-876.0113452153265</v>
      </c>
      <c r="G320" s="171"/>
      <c r="H320" s="162"/>
      <c r="I320" s="184"/>
      <c r="J320" s="24"/>
      <c r="K320" s="4"/>
      <c r="L320" s="9"/>
      <c r="M320" s="16"/>
      <c r="N320" s="11"/>
      <c r="Q320" s="10"/>
      <c r="R320" s="10"/>
    </row>
    <row r="321" spans="1:18" ht="9.75">
      <c r="A321" s="178">
        <v>284</v>
      </c>
      <c r="B321" s="179">
        <f t="shared" si="20"/>
        <v>0.0499</v>
      </c>
      <c r="C321" s="171">
        <f t="shared" si="21"/>
        <v>0</v>
      </c>
      <c r="D321" s="171">
        <f t="shared" si="22"/>
        <v>876.0113452153265</v>
      </c>
      <c r="E321" s="171">
        <f t="shared" si="23"/>
        <v>13532.888332700846</v>
      </c>
      <c r="F321" s="171">
        <f t="shared" si="24"/>
        <v>-876.0113452153265</v>
      </c>
      <c r="G321" s="171"/>
      <c r="H321" s="162"/>
      <c r="I321" s="184"/>
      <c r="J321" s="24"/>
      <c r="K321" s="4"/>
      <c r="L321" s="9"/>
      <c r="M321" s="16"/>
      <c r="N321" s="11"/>
      <c r="Q321" s="10"/>
      <c r="R321" s="10"/>
    </row>
    <row r="322" spans="1:18" ht="9.75">
      <c r="A322" s="178">
        <v>285</v>
      </c>
      <c r="B322" s="179">
        <f t="shared" si="20"/>
        <v>0.0499</v>
      </c>
      <c r="C322" s="171">
        <f t="shared" si="21"/>
        <v>0</v>
      </c>
      <c r="D322" s="171">
        <f t="shared" si="22"/>
        <v>876.0113452153265</v>
      </c>
      <c r="E322" s="171">
        <f t="shared" si="23"/>
        <v>12713.151248135666</v>
      </c>
      <c r="F322" s="171">
        <f t="shared" si="24"/>
        <v>-876.0113452153265</v>
      </c>
      <c r="G322" s="171"/>
      <c r="H322" s="162"/>
      <c r="I322" s="184"/>
      <c r="J322" s="24"/>
      <c r="K322" s="4"/>
      <c r="L322" s="9"/>
      <c r="M322" s="16"/>
      <c r="N322" s="11"/>
      <c r="Q322" s="10"/>
      <c r="R322" s="10"/>
    </row>
    <row r="323" spans="1:18" ht="9.75">
      <c r="A323" s="178">
        <v>286</v>
      </c>
      <c r="B323" s="179">
        <f t="shared" si="20"/>
        <v>0.0499</v>
      </c>
      <c r="C323" s="171">
        <f t="shared" si="21"/>
        <v>0</v>
      </c>
      <c r="D323" s="171">
        <f t="shared" si="22"/>
        <v>876.0113452153265</v>
      </c>
      <c r="E323" s="171">
        <f t="shared" si="23"/>
        <v>11890.00542352717</v>
      </c>
      <c r="F323" s="171">
        <f t="shared" si="24"/>
        <v>-876.0113452153265</v>
      </c>
      <c r="G323" s="171"/>
      <c r="H323" s="162"/>
      <c r="I323" s="184"/>
      <c r="J323" s="24"/>
      <c r="K323" s="4"/>
      <c r="L323" s="9"/>
      <c r="M323" s="16"/>
      <c r="N323" s="11"/>
      <c r="Q323" s="10"/>
      <c r="R323" s="10"/>
    </row>
    <row r="324" spans="1:18" ht="9.75">
      <c r="A324" s="178">
        <v>287</v>
      </c>
      <c r="B324" s="179">
        <f t="shared" si="20"/>
        <v>0.0499</v>
      </c>
      <c r="C324" s="171">
        <f t="shared" si="21"/>
        <v>0</v>
      </c>
      <c r="D324" s="171">
        <f t="shared" si="22"/>
        <v>876.0113452153265</v>
      </c>
      <c r="E324" s="171">
        <f t="shared" si="23"/>
        <v>11063.436684198008</v>
      </c>
      <c r="F324" s="171">
        <f t="shared" si="24"/>
        <v>-876.0113452153265</v>
      </c>
      <c r="G324" s="171"/>
      <c r="H324" s="162"/>
      <c r="I324" s="184"/>
      <c r="J324" s="24"/>
      <c r="K324" s="4"/>
      <c r="L324" s="9"/>
      <c r="M324" s="16"/>
      <c r="N324" s="11"/>
      <c r="Q324" s="10"/>
      <c r="R324" s="10"/>
    </row>
    <row r="325" spans="1:18" ht="9.75">
      <c r="A325" s="178">
        <v>288</v>
      </c>
      <c r="B325" s="179">
        <f t="shared" si="20"/>
        <v>0.0499</v>
      </c>
      <c r="C325" s="171">
        <f t="shared" si="21"/>
        <v>0</v>
      </c>
      <c r="D325" s="171">
        <f t="shared" si="22"/>
        <v>876.0113452153265</v>
      </c>
      <c r="E325" s="171">
        <f t="shared" si="23"/>
        <v>10233.430796527804</v>
      </c>
      <c r="F325" s="171">
        <f t="shared" si="24"/>
        <v>-876.0113452153265</v>
      </c>
      <c r="G325" s="171"/>
      <c r="H325" s="162"/>
      <c r="I325" s="184"/>
      <c r="J325" s="24"/>
      <c r="K325" s="4"/>
      <c r="L325" s="9"/>
      <c r="M325" s="16"/>
      <c r="N325" s="11"/>
      <c r="Q325" s="10"/>
      <c r="R325" s="10"/>
    </row>
    <row r="326" spans="1:18" ht="9.75">
      <c r="A326" s="178">
        <v>289</v>
      </c>
      <c r="B326" s="179">
        <f t="shared" si="20"/>
        <v>0.0499</v>
      </c>
      <c r="C326" s="171">
        <f t="shared" si="21"/>
        <v>0</v>
      </c>
      <c r="D326" s="171">
        <f t="shared" si="22"/>
        <v>876.0113452153265</v>
      </c>
      <c r="E326" s="171">
        <f t="shared" si="23"/>
        <v>9399.973467708038</v>
      </c>
      <c r="F326" s="171">
        <f t="shared" si="24"/>
        <v>-876.0113452153265</v>
      </c>
      <c r="G326" s="171"/>
      <c r="H326" s="162"/>
      <c r="I326" s="184"/>
      <c r="J326" s="24"/>
      <c r="K326" s="4"/>
      <c r="L326" s="9"/>
      <c r="M326" s="16"/>
      <c r="N326" s="11"/>
      <c r="Q326" s="10"/>
      <c r="R326" s="10"/>
    </row>
    <row r="327" spans="1:18" ht="9.75">
      <c r="A327" s="178">
        <v>290</v>
      </c>
      <c r="B327" s="179">
        <f t="shared" si="20"/>
        <v>0.0499</v>
      </c>
      <c r="C327" s="171">
        <f t="shared" si="21"/>
        <v>0</v>
      </c>
      <c r="D327" s="171">
        <f t="shared" si="22"/>
        <v>876.0113452153265</v>
      </c>
      <c r="E327" s="171">
        <f t="shared" si="23"/>
        <v>8563.050345495929</v>
      </c>
      <c r="F327" s="171">
        <f t="shared" si="24"/>
        <v>-876.0113452153265</v>
      </c>
      <c r="G327" s="171"/>
      <c r="H327" s="162"/>
      <c r="I327" s="184"/>
      <c r="J327" s="24"/>
      <c r="K327" s="4"/>
      <c r="L327" s="9"/>
      <c r="M327" s="16"/>
      <c r="N327" s="11"/>
      <c r="Q327" s="10"/>
      <c r="R327" s="10"/>
    </row>
    <row r="328" spans="1:18" ht="9.75">
      <c r="A328" s="178">
        <v>291</v>
      </c>
      <c r="B328" s="179">
        <f t="shared" si="20"/>
        <v>0.0499</v>
      </c>
      <c r="C328" s="171">
        <f t="shared" si="21"/>
        <v>0</v>
      </c>
      <c r="D328" s="171">
        <f t="shared" si="22"/>
        <v>876.0113452153265</v>
      </c>
      <c r="E328" s="171">
        <f t="shared" si="23"/>
        <v>7722.64701796729</v>
      </c>
      <c r="F328" s="171">
        <f t="shared" si="24"/>
        <v>-876.0113452153265</v>
      </c>
      <c r="G328" s="171"/>
      <c r="H328" s="162"/>
      <c r="I328" s="184"/>
      <c r="J328" s="24"/>
      <c r="K328" s="4"/>
      <c r="L328" s="9"/>
      <c r="M328" s="16"/>
      <c r="N328" s="11"/>
      <c r="Q328" s="10"/>
      <c r="R328" s="10"/>
    </row>
    <row r="329" spans="1:18" ht="9.75">
      <c r="A329" s="178">
        <v>292</v>
      </c>
      <c r="B329" s="179">
        <f t="shared" si="20"/>
        <v>0.0499</v>
      </c>
      <c r="C329" s="171">
        <f t="shared" si="21"/>
        <v>0</v>
      </c>
      <c r="D329" s="171">
        <f t="shared" si="22"/>
        <v>876.0113452153265</v>
      </c>
      <c r="E329" s="171">
        <f t="shared" si="23"/>
        <v>6878.749013268343</v>
      </c>
      <c r="F329" s="171">
        <f t="shared" si="24"/>
        <v>-876.0113452153265</v>
      </c>
      <c r="G329" s="171"/>
      <c r="H329" s="162"/>
      <c r="I329" s="184"/>
      <c r="J329" s="24"/>
      <c r="K329" s="4"/>
      <c r="L329" s="9"/>
      <c r="M329" s="16"/>
      <c r="N329" s="11"/>
      <c r="Q329" s="10"/>
      <c r="R329" s="10"/>
    </row>
    <row r="330" spans="1:18" ht="9.75">
      <c r="A330" s="178">
        <v>293</v>
      </c>
      <c r="B330" s="179">
        <f t="shared" si="20"/>
        <v>0.0499</v>
      </c>
      <c r="C330" s="171">
        <f t="shared" si="21"/>
        <v>0</v>
      </c>
      <c r="D330" s="171">
        <f t="shared" si="22"/>
        <v>876.0113452153265</v>
      </c>
      <c r="E330" s="171">
        <f t="shared" si="23"/>
        <v>6031.341799366524</v>
      </c>
      <c r="F330" s="171">
        <f t="shared" si="24"/>
        <v>-876.0113452153265</v>
      </c>
      <c r="G330" s="171"/>
      <c r="H330" s="162"/>
      <c r="I330" s="184"/>
      <c r="J330" s="24"/>
      <c r="K330" s="4"/>
      <c r="L330" s="9"/>
      <c r="M330" s="16"/>
      <c r="N330" s="11"/>
      <c r="Q330" s="10"/>
      <c r="R330" s="10"/>
    </row>
    <row r="331" spans="1:18" ht="9.75">
      <c r="A331" s="178">
        <v>294</v>
      </c>
      <c r="B331" s="179">
        <f t="shared" si="20"/>
        <v>0.0499</v>
      </c>
      <c r="C331" s="171">
        <f t="shared" si="21"/>
        <v>0</v>
      </c>
      <c r="D331" s="171">
        <f t="shared" si="22"/>
        <v>876.0113452153265</v>
      </c>
      <c r="E331" s="171">
        <f t="shared" si="23"/>
        <v>5180.41078380023</v>
      </c>
      <c r="F331" s="171">
        <f t="shared" si="24"/>
        <v>-876.0113452153265</v>
      </c>
      <c r="G331" s="171"/>
      <c r="H331" s="162"/>
      <c r="I331" s="184"/>
      <c r="J331" s="24"/>
      <c r="K331" s="4"/>
      <c r="L331" s="9"/>
      <c r="M331" s="16"/>
      <c r="N331" s="11"/>
      <c r="Q331" s="10"/>
      <c r="R331" s="10"/>
    </row>
    <row r="332" spans="1:18" ht="9.75">
      <c r="A332" s="178">
        <v>295</v>
      </c>
      <c r="B332" s="179">
        <f t="shared" si="20"/>
        <v>0.0499</v>
      </c>
      <c r="C332" s="171">
        <f t="shared" si="21"/>
        <v>0</v>
      </c>
      <c r="D332" s="171">
        <f t="shared" si="22"/>
        <v>876.0113452153265</v>
      </c>
      <c r="E332" s="171">
        <f t="shared" si="23"/>
        <v>4325.941313427539</v>
      </c>
      <c r="F332" s="171">
        <f t="shared" si="24"/>
        <v>-876.0113452153265</v>
      </c>
      <c r="G332" s="171"/>
      <c r="H332" s="162"/>
      <c r="I332" s="184"/>
      <c r="J332" s="24"/>
      <c r="K332" s="4"/>
      <c r="L332" s="9"/>
      <c r="M332" s="16"/>
      <c r="N332" s="11"/>
      <c r="Q332" s="10"/>
      <c r="R332" s="10"/>
    </row>
    <row r="333" spans="1:18" ht="9.75">
      <c r="A333" s="178">
        <v>296</v>
      </c>
      <c r="B333" s="179">
        <f t="shared" si="20"/>
        <v>0.0499</v>
      </c>
      <c r="C333" s="171">
        <f t="shared" si="21"/>
        <v>0</v>
      </c>
      <c r="D333" s="171">
        <f t="shared" si="22"/>
        <v>876.0113452153265</v>
      </c>
      <c r="E333" s="171">
        <f t="shared" si="23"/>
        <v>3467.918674173882</v>
      </c>
      <c r="F333" s="171">
        <f t="shared" si="24"/>
        <v>-876.0113452153265</v>
      </c>
      <c r="G333" s="171"/>
      <c r="H333" s="162"/>
      <c r="I333" s="184"/>
      <c r="J333" s="24"/>
      <c r="K333" s="4"/>
      <c r="L333" s="9"/>
      <c r="M333" s="16"/>
      <c r="N333" s="11"/>
      <c r="Q333" s="10"/>
      <c r="R333" s="10"/>
    </row>
    <row r="334" spans="1:18" ht="9.75">
      <c r="A334" s="178">
        <v>297</v>
      </c>
      <c r="B334" s="179">
        <f t="shared" si="20"/>
        <v>0.0499</v>
      </c>
      <c r="C334" s="171">
        <f t="shared" si="21"/>
        <v>0</v>
      </c>
      <c r="D334" s="171">
        <f t="shared" si="22"/>
        <v>876.0113452153265</v>
      </c>
      <c r="E334" s="171">
        <f t="shared" si="23"/>
        <v>2606.328090778662</v>
      </c>
      <c r="F334" s="171">
        <f t="shared" si="24"/>
        <v>-876.0113452153265</v>
      </c>
      <c r="G334" s="171"/>
      <c r="H334" s="162"/>
      <c r="I334" s="184"/>
      <c r="J334" s="24"/>
      <c r="K334" s="4"/>
      <c r="L334" s="9"/>
      <c r="M334" s="16"/>
      <c r="N334" s="11"/>
      <c r="Q334" s="10"/>
      <c r="R334" s="10"/>
    </row>
    <row r="335" spans="1:18" ht="9.75">
      <c r="A335" s="178">
        <v>298</v>
      </c>
      <c r="B335" s="179">
        <f t="shared" si="20"/>
        <v>0.0499</v>
      </c>
      <c r="C335" s="171">
        <f t="shared" si="21"/>
        <v>0</v>
      </c>
      <c r="D335" s="171">
        <f t="shared" si="22"/>
        <v>876.0113452153265</v>
      </c>
      <c r="E335" s="171">
        <f t="shared" si="23"/>
        <v>1741.1547265408235</v>
      </c>
      <c r="F335" s="171">
        <f t="shared" si="24"/>
        <v>-876.0113452153265</v>
      </c>
      <c r="G335" s="171"/>
      <c r="H335" s="162"/>
      <c r="I335" s="184"/>
      <c r="J335" s="24"/>
      <c r="K335" s="4"/>
      <c r="L335" s="9"/>
      <c r="M335" s="16"/>
      <c r="N335" s="11"/>
      <c r="Q335" s="10"/>
      <c r="R335" s="10"/>
    </row>
    <row r="336" spans="1:18" ht="9.75">
      <c r="A336" s="178">
        <v>299</v>
      </c>
      <c r="B336" s="179">
        <f t="shared" si="20"/>
        <v>0.0499</v>
      </c>
      <c r="C336" s="171">
        <f t="shared" si="21"/>
        <v>0</v>
      </c>
      <c r="D336" s="171">
        <f t="shared" si="22"/>
        <v>876.0113452153265</v>
      </c>
      <c r="E336" s="171">
        <f t="shared" si="23"/>
        <v>872.3836830633624</v>
      </c>
      <c r="F336" s="171">
        <f t="shared" si="24"/>
        <v>-876.0113452153265</v>
      </c>
      <c r="G336" s="171"/>
      <c r="H336" s="162"/>
      <c r="I336" s="184"/>
      <c r="J336" s="24"/>
      <c r="K336" s="4"/>
      <c r="L336" s="9"/>
      <c r="M336" s="16"/>
      <c r="N336" s="11"/>
      <c r="Q336" s="10"/>
      <c r="R336" s="10"/>
    </row>
    <row r="337" spans="1:18" ht="9.75">
      <c r="A337" s="178">
        <v>300</v>
      </c>
      <c r="B337" s="179">
        <f t="shared" si="20"/>
        <v>0.0499</v>
      </c>
      <c r="C337" s="171">
        <f t="shared" si="21"/>
        <v>295</v>
      </c>
      <c r="D337" s="171">
        <f t="shared" si="22"/>
        <v>1171.0113452121009</v>
      </c>
      <c r="E337" s="171">
        <f t="shared" si="23"/>
        <v>0</v>
      </c>
      <c r="F337" s="171">
        <f t="shared" si="24"/>
        <v>-1171.0113452121009</v>
      </c>
      <c r="G337" s="171"/>
      <c r="H337" s="162"/>
      <c r="I337" s="184"/>
      <c r="J337" s="24"/>
      <c r="K337" s="4"/>
      <c r="L337" s="9"/>
      <c r="M337" s="16"/>
      <c r="N337" s="11"/>
      <c r="Q337" s="10"/>
      <c r="R337" s="10"/>
    </row>
    <row r="338" spans="1:18" ht="9.75">
      <c r="A338" s="178">
        <v>301</v>
      </c>
      <c r="B338" s="179">
        <f t="shared" si="20"/>
        <v>0</v>
      </c>
      <c r="C338" s="171" t="b">
        <f t="shared" si="21"/>
        <v>0</v>
      </c>
      <c r="D338" s="171">
        <f t="shared" si="22"/>
        <v>0</v>
      </c>
      <c r="E338" s="171">
        <f t="shared" si="23"/>
        <v>0</v>
      </c>
      <c r="F338" s="171">
        <f t="shared" si="24"/>
        <v>0</v>
      </c>
      <c r="G338" s="171"/>
      <c r="H338" s="162"/>
      <c r="I338" s="184"/>
      <c r="J338" s="24"/>
      <c r="K338" s="4"/>
      <c r="L338" s="9"/>
      <c r="M338" s="16"/>
      <c r="N338" s="11"/>
      <c r="Q338" s="10"/>
      <c r="R338" s="10"/>
    </row>
    <row r="339" spans="1:18" ht="9.75">
      <c r="A339" s="178">
        <v>302</v>
      </c>
      <c r="B339" s="179">
        <f t="shared" si="20"/>
        <v>0</v>
      </c>
      <c r="C339" s="171" t="b">
        <f t="shared" si="21"/>
        <v>0</v>
      </c>
      <c r="D339" s="171">
        <f t="shared" si="22"/>
        <v>0</v>
      </c>
      <c r="E339" s="171">
        <f t="shared" si="23"/>
        <v>0</v>
      </c>
      <c r="F339" s="171">
        <f t="shared" si="24"/>
        <v>0</v>
      </c>
      <c r="G339" s="171"/>
      <c r="H339" s="162"/>
      <c r="I339" s="184"/>
      <c r="J339" s="24"/>
      <c r="K339" s="4"/>
      <c r="L339" s="9"/>
      <c r="M339" s="16"/>
      <c r="N339" s="11"/>
      <c r="Q339" s="10"/>
      <c r="R339" s="10"/>
    </row>
    <row r="340" spans="1:18" ht="9.75">
      <c r="A340" s="178">
        <v>303</v>
      </c>
      <c r="B340" s="179">
        <f t="shared" si="20"/>
        <v>0</v>
      </c>
      <c r="C340" s="171" t="b">
        <f t="shared" si="21"/>
        <v>0</v>
      </c>
      <c r="D340" s="171">
        <f t="shared" si="22"/>
        <v>0</v>
      </c>
      <c r="E340" s="171">
        <f t="shared" si="23"/>
        <v>0</v>
      </c>
      <c r="F340" s="171">
        <f t="shared" si="24"/>
        <v>0</v>
      </c>
      <c r="G340" s="171"/>
      <c r="H340" s="162"/>
      <c r="I340" s="184"/>
      <c r="J340" s="24"/>
      <c r="K340" s="4"/>
      <c r="L340" s="9"/>
      <c r="M340" s="16"/>
      <c r="N340" s="11"/>
      <c r="Q340" s="10"/>
      <c r="R340" s="10"/>
    </row>
    <row r="341" spans="1:18" ht="9.75">
      <c r="A341" s="178">
        <v>304</v>
      </c>
      <c r="B341" s="179">
        <f t="shared" si="20"/>
        <v>0</v>
      </c>
      <c r="C341" s="171" t="b">
        <f t="shared" si="21"/>
        <v>0</v>
      </c>
      <c r="D341" s="171">
        <f t="shared" si="22"/>
        <v>0</v>
      </c>
      <c r="E341" s="171">
        <f t="shared" si="23"/>
        <v>0</v>
      </c>
      <c r="F341" s="171">
        <f t="shared" si="24"/>
        <v>0</v>
      </c>
      <c r="G341" s="171"/>
      <c r="H341" s="162"/>
      <c r="I341" s="184"/>
      <c r="J341" s="24"/>
      <c r="K341" s="4"/>
      <c r="L341" s="9"/>
      <c r="M341" s="16"/>
      <c r="N341" s="11"/>
      <c r="Q341" s="10"/>
      <c r="R341" s="10"/>
    </row>
    <row r="342" spans="1:18" ht="9.75">
      <c r="A342" s="178">
        <v>305</v>
      </c>
      <c r="B342" s="179">
        <f t="shared" si="20"/>
        <v>0</v>
      </c>
      <c r="C342" s="171" t="b">
        <f t="shared" si="21"/>
        <v>0</v>
      </c>
      <c r="D342" s="171">
        <f t="shared" si="22"/>
        <v>0</v>
      </c>
      <c r="E342" s="171">
        <f t="shared" si="23"/>
        <v>0</v>
      </c>
      <c r="F342" s="171">
        <f t="shared" si="24"/>
        <v>0</v>
      </c>
      <c r="G342" s="171"/>
      <c r="H342" s="162"/>
      <c r="I342" s="184"/>
      <c r="J342" s="24"/>
      <c r="K342" s="4"/>
      <c r="L342" s="9"/>
      <c r="M342" s="16"/>
      <c r="N342" s="11"/>
      <c r="Q342" s="10"/>
      <c r="R342" s="10"/>
    </row>
    <row r="343" spans="1:18" ht="9.75">
      <c r="A343" s="178">
        <v>306</v>
      </c>
      <c r="B343" s="179">
        <f t="shared" si="20"/>
        <v>0</v>
      </c>
      <c r="C343" s="171" t="b">
        <f t="shared" si="21"/>
        <v>0</v>
      </c>
      <c r="D343" s="171">
        <f t="shared" si="22"/>
        <v>0</v>
      </c>
      <c r="E343" s="171">
        <f t="shared" si="23"/>
        <v>0</v>
      </c>
      <c r="F343" s="171">
        <f t="shared" si="24"/>
        <v>0</v>
      </c>
      <c r="G343" s="171"/>
      <c r="H343" s="162"/>
      <c r="I343" s="184"/>
      <c r="J343" s="24"/>
      <c r="K343" s="4"/>
      <c r="L343" s="9"/>
      <c r="M343" s="16"/>
      <c r="N343" s="11"/>
      <c r="Q343" s="10"/>
      <c r="R343" s="10"/>
    </row>
    <row r="344" spans="1:18" ht="9.75">
      <c r="A344" s="178">
        <v>307</v>
      </c>
      <c r="B344" s="179">
        <f t="shared" si="20"/>
        <v>0</v>
      </c>
      <c r="C344" s="171" t="b">
        <f t="shared" si="21"/>
        <v>0</v>
      </c>
      <c r="D344" s="171">
        <f t="shared" si="22"/>
        <v>0</v>
      </c>
      <c r="E344" s="171">
        <f t="shared" si="23"/>
        <v>0</v>
      </c>
      <c r="F344" s="171">
        <f t="shared" si="24"/>
        <v>0</v>
      </c>
      <c r="G344" s="171"/>
      <c r="H344" s="162"/>
      <c r="I344" s="184"/>
      <c r="J344" s="24"/>
      <c r="K344" s="4"/>
      <c r="L344" s="9"/>
      <c r="M344" s="16"/>
      <c r="N344" s="11"/>
      <c r="Q344" s="10"/>
      <c r="R344" s="10"/>
    </row>
    <row r="345" spans="1:18" ht="9.75">
      <c r="A345" s="178">
        <v>308</v>
      </c>
      <c r="B345" s="179">
        <f t="shared" si="20"/>
        <v>0</v>
      </c>
      <c r="C345" s="171" t="b">
        <f t="shared" si="21"/>
        <v>0</v>
      </c>
      <c r="D345" s="171">
        <f t="shared" si="22"/>
        <v>0</v>
      </c>
      <c r="E345" s="171">
        <f t="shared" si="23"/>
        <v>0</v>
      </c>
      <c r="F345" s="171">
        <f t="shared" si="24"/>
        <v>0</v>
      </c>
      <c r="G345" s="171"/>
      <c r="H345" s="162"/>
      <c r="I345" s="184"/>
      <c r="J345" s="24"/>
      <c r="K345" s="4"/>
      <c r="L345" s="9"/>
      <c r="M345" s="16"/>
      <c r="N345" s="11"/>
      <c r="Q345" s="10"/>
      <c r="R345" s="10"/>
    </row>
    <row r="346" spans="1:18" ht="9.75">
      <c r="A346" s="178">
        <v>309</v>
      </c>
      <c r="B346" s="179">
        <f t="shared" si="20"/>
        <v>0</v>
      </c>
      <c r="C346" s="171" t="b">
        <f t="shared" si="21"/>
        <v>0</v>
      </c>
      <c r="D346" s="171">
        <f t="shared" si="22"/>
        <v>0</v>
      </c>
      <c r="E346" s="171">
        <f t="shared" si="23"/>
        <v>0</v>
      </c>
      <c r="F346" s="171">
        <f t="shared" si="24"/>
        <v>0</v>
      </c>
      <c r="G346" s="171"/>
      <c r="H346" s="162"/>
      <c r="I346" s="184"/>
      <c r="J346" s="24"/>
      <c r="K346" s="4"/>
      <c r="L346" s="9"/>
      <c r="M346" s="16"/>
      <c r="N346" s="11"/>
      <c r="Q346" s="10"/>
      <c r="R346" s="10"/>
    </row>
    <row r="347" spans="1:18" ht="9.75">
      <c r="A347" s="178">
        <v>310</v>
      </c>
      <c r="B347" s="179">
        <f t="shared" si="20"/>
        <v>0</v>
      </c>
      <c r="C347" s="171" t="b">
        <f t="shared" si="21"/>
        <v>0</v>
      </c>
      <c r="D347" s="171">
        <f t="shared" si="22"/>
        <v>0</v>
      </c>
      <c r="E347" s="171">
        <f t="shared" si="23"/>
        <v>0</v>
      </c>
      <c r="F347" s="171">
        <f t="shared" si="24"/>
        <v>0</v>
      </c>
      <c r="G347" s="171"/>
      <c r="H347" s="162"/>
      <c r="I347" s="184"/>
      <c r="J347" s="24"/>
      <c r="K347" s="4"/>
      <c r="L347" s="9"/>
      <c r="M347" s="16"/>
      <c r="N347" s="11"/>
      <c r="Q347" s="10"/>
      <c r="R347" s="10"/>
    </row>
    <row r="348" spans="1:18" ht="9.75">
      <c r="A348" s="178">
        <v>311</v>
      </c>
      <c r="B348" s="179">
        <f t="shared" si="20"/>
        <v>0</v>
      </c>
      <c r="C348" s="171" t="b">
        <f t="shared" si="21"/>
        <v>0</v>
      </c>
      <c r="D348" s="171">
        <f t="shared" si="22"/>
        <v>0</v>
      </c>
      <c r="E348" s="171">
        <f t="shared" si="23"/>
        <v>0</v>
      </c>
      <c r="F348" s="171">
        <f t="shared" si="24"/>
        <v>0</v>
      </c>
      <c r="G348" s="171"/>
      <c r="H348" s="162"/>
      <c r="I348" s="184"/>
      <c r="J348" s="24"/>
      <c r="K348" s="4"/>
      <c r="L348" s="9"/>
      <c r="M348" s="16"/>
      <c r="N348" s="11"/>
      <c r="Q348" s="10"/>
      <c r="R348" s="10"/>
    </row>
    <row r="349" spans="1:18" ht="9.75">
      <c r="A349" s="178">
        <v>312</v>
      </c>
      <c r="B349" s="179">
        <f t="shared" si="20"/>
        <v>0</v>
      </c>
      <c r="C349" s="171" t="b">
        <f t="shared" si="21"/>
        <v>0</v>
      </c>
      <c r="D349" s="171">
        <f t="shared" si="22"/>
        <v>0</v>
      </c>
      <c r="E349" s="171">
        <f t="shared" si="23"/>
        <v>0</v>
      </c>
      <c r="F349" s="171">
        <f t="shared" si="24"/>
        <v>0</v>
      </c>
      <c r="G349" s="171"/>
      <c r="H349" s="162"/>
      <c r="I349" s="184"/>
      <c r="J349" s="24"/>
      <c r="K349" s="4"/>
      <c r="L349" s="9"/>
      <c r="M349" s="16"/>
      <c r="N349" s="11"/>
      <c r="Q349" s="10"/>
      <c r="R349" s="10"/>
    </row>
    <row r="350" spans="1:18" ht="9.75">
      <c r="A350" s="178">
        <v>313</v>
      </c>
      <c r="B350" s="179">
        <f t="shared" si="20"/>
        <v>0</v>
      </c>
      <c r="C350" s="171" t="b">
        <f t="shared" si="21"/>
        <v>0</v>
      </c>
      <c r="D350" s="171">
        <f t="shared" si="22"/>
        <v>0</v>
      </c>
      <c r="E350" s="171">
        <f t="shared" si="23"/>
        <v>0</v>
      </c>
      <c r="F350" s="171">
        <f t="shared" si="24"/>
        <v>0</v>
      </c>
      <c r="G350" s="171"/>
      <c r="H350" s="162"/>
      <c r="I350" s="184"/>
      <c r="J350" s="24"/>
      <c r="K350" s="4"/>
      <c r="L350" s="9"/>
      <c r="M350" s="16"/>
      <c r="N350" s="11"/>
      <c r="Q350" s="10"/>
      <c r="R350" s="10"/>
    </row>
    <row r="351" spans="1:18" ht="9.75">
      <c r="A351" s="178">
        <v>314</v>
      </c>
      <c r="B351" s="179">
        <f t="shared" si="20"/>
        <v>0</v>
      </c>
      <c r="C351" s="171" t="b">
        <f t="shared" si="21"/>
        <v>0</v>
      </c>
      <c r="D351" s="171">
        <f t="shared" si="22"/>
        <v>0</v>
      </c>
      <c r="E351" s="171">
        <f t="shared" si="23"/>
        <v>0</v>
      </c>
      <c r="F351" s="171">
        <f t="shared" si="24"/>
        <v>0</v>
      </c>
      <c r="G351" s="171"/>
      <c r="H351" s="162"/>
      <c r="I351" s="184"/>
      <c r="J351" s="24"/>
      <c r="K351" s="4"/>
      <c r="L351" s="9"/>
      <c r="M351" s="16"/>
      <c r="N351" s="11"/>
      <c r="Q351" s="10"/>
      <c r="R351" s="10"/>
    </row>
    <row r="352" spans="1:18" ht="9.75">
      <c r="A352" s="178">
        <v>315</v>
      </c>
      <c r="B352" s="179">
        <f t="shared" si="20"/>
        <v>0</v>
      </c>
      <c r="C352" s="171" t="b">
        <f t="shared" si="21"/>
        <v>0</v>
      </c>
      <c r="D352" s="171">
        <f t="shared" si="22"/>
        <v>0</v>
      </c>
      <c r="E352" s="171">
        <f t="shared" si="23"/>
        <v>0</v>
      </c>
      <c r="F352" s="171">
        <f t="shared" si="24"/>
        <v>0</v>
      </c>
      <c r="G352" s="171"/>
      <c r="H352" s="162"/>
      <c r="I352" s="184"/>
      <c r="J352" s="24"/>
      <c r="K352" s="4"/>
      <c r="L352" s="9"/>
      <c r="M352" s="16"/>
      <c r="N352" s="11"/>
      <c r="Q352" s="10"/>
      <c r="R352" s="10"/>
    </row>
    <row r="353" spans="1:18" ht="9.75">
      <c r="A353" s="178">
        <v>316</v>
      </c>
      <c r="B353" s="179">
        <f t="shared" si="20"/>
        <v>0</v>
      </c>
      <c r="C353" s="171" t="b">
        <f t="shared" si="21"/>
        <v>0</v>
      </c>
      <c r="D353" s="171">
        <f t="shared" si="22"/>
        <v>0</v>
      </c>
      <c r="E353" s="171">
        <f t="shared" si="23"/>
        <v>0</v>
      </c>
      <c r="F353" s="171">
        <f t="shared" si="24"/>
        <v>0</v>
      </c>
      <c r="G353" s="171"/>
      <c r="H353" s="162"/>
      <c r="I353" s="184"/>
      <c r="J353" s="24"/>
      <c r="K353" s="4"/>
      <c r="L353" s="9"/>
      <c r="M353" s="16"/>
      <c r="N353" s="11"/>
      <c r="Q353" s="10"/>
      <c r="R353" s="10"/>
    </row>
    <row r="354" spans="1:18" ht="9.75">
      <c r="A354" s="178">
        <v>317</v>
      </c>
      <c r="B354" s="179">
        <f t="shared" si="20"/>
        <v>0</v>
      </c>
      <c r="C354" s="171" t="b">
        <f t="shared" si="21"/>
        <v>0</v>
      </c>
      <c r="D354" s="171">
        <f t="shared" si="22"/>
        <v>0</v>
      </c>
      <c r="E354" s="171">
        <f t="shared" si="23"/>
        <v>0</v>
      </c>
      <c r="F354" s="171">
        <f t="shared" si="24"/>
        <v>0</v>
      </c>
      <c r="G354" s="171"/>
      <c r="H354" s="162"/>
      <c r="I354" s="184"/>
      <c r="J354" s="24"/>
      <c r="K354" s="4"/>
      <c r="L354" s="9"/>
      <c r="M354" s="16"/>
      <c r="N354" s="11"/>
      <c r="Q354" s="10"/>
      <c r="R354" s="10"/>
    </row>
    <row r="355" spans="1:18" ht="9.75">
      <c r="A355" s="178">
        <v>318</v>
      </c>
      <c r="B355" s="179">
        <f t="shared" si="20"/>
        <v>0</v>
      </c>
      <c r="C355" s="171" t="b">
        <f t="shared" si="21"/>
        <v>0</v>
      </c>
      <c r="D355" s="171">
        <f t="shared" si="22"/>
        <v>0</v>
      </c>
      <c r="E355" s="171">
        <f t="shared" si="23"/>
        <v>0</v>
      </c>
      <c r="F355" s="171">
        <f t="shared" si="24"/>
        <v>0</v>
      </c>
      <c r="G355" s="171"/>
      <c r="H355" s="162"/>
      <c r="I355" s="184"/>
      <c r="J355" s="24"/>
      <c r="K355" s="4"/>
      <c r="L355" s="9"/>
      <c r="M355" s="16"/>
      <c r="N355" s="11"/>
      <c r="Q355" s="10"/>
      <c r="R355" s="10"/>
    </row>
    <row r="356" spans="1:18" ht="9.75">
      <c r="A356" s="178">
        <v>319</v>
      </c>
      <c r="B356" s="179">
        <f t="shared" si="20"/>
        <v>0</v>
      </c>
      <c r="C356" s="171" t="b">
        <f t="shared" si="21"/>
        <v>0</v>
      </c>
      <c r="D356" s="171">
        <f t="shared" si="22"/>
        <v>0</v>
      </c>
      <c r="E356" s="171">
        <f t="shared" si="23"/>
        <v>0</v>
      </c>
      <c r="F356" s="171">
        <f t="shared" si="24"/>
        <v>0</v>
      </c>
      <c r="G356" s="171"/>
      <c r="H356" s="162"/>
      <c r="I356" s="184"/>
      <c r="J356" s="24"/>
      <c r="K356" s="4"/>
      <c r="L356" s="9"/>
      <c r="M356" s="16"/>
      <c r="N356" s="11"/>
      <c r="Q356" s="10"/>
      <c r="R356" s="10"/>
    </row>
    <row r="357" spans="1:18" ht="9.75">
      <c r="A357" s="178">
        <v>320</v>
      </c>
      <c r="B357" s="179">
        <f t="shared" si="20"/>
        <v>0</v>
      </c>
      <c r="C357" s="171" t="b">
        <f t="shared" si="21"/>
        <v>0</v>
      </c>
      <c r="D357" s="171">
        <f t="shared" si="22"/>
        <v>0</v>
      </c>
      <c r="E357" s="171">
        <f t="shared" si="23"/>
        <v>0</v>
      </c>
      <c r="F357" s="171">
        <f t="shared" si="24"/>
        <v>0</v>
      </c>
      <c r="G357" s="171"/>
      <c r="H357" s="162"/>
      <c r="I357" s="184"/>
      <c r="J357" s="24"/>
      <c r="K357" s="4"/>
      <c r="L357" s="9"/>
      <c r="M357" s="16"/>
      <c r="N357" s="11"/>
      <c r="Q357" s="10"/>
      <c r="R357" s="10"/>
    </row>
    <row r="358" spans="1:18" ht="9.75">
      <c r="A358" s="178">
        <v>321</v>
      </c>
      <c r="B358" s="179">
        <f aca="true" t="shared" si="25" ref="B358:B397">IF(A358&lt;=$B$12*12,$B$10,IF(A358&lt;=$B$3*12,$B$15,0))</f>
        <v>0</v>
      </c>
      <c r="C358" s="171" t="b">
        <f t="shared" si="21"/>
        <v>0</v>
      </c>
      <c r="D358" s="171">
        <f t="shared" si="22"/>
        <v>0</v>
      </c>
      <c r="E358" s="171">
        <f t="shared" si="23"/>
        <v>0</v>
      </c>
      <c r="F358" s="171">
        <f t="shared" si="24"/>
        <v>0</v>
      </c>
      <c r="G358" s="171"/>
      <c r="H358" s="162"/>
      <c r="I358" s="184"/>
      <c r="J358" s="24"/>
      <c r="K358" s="4"/>
      <c r="L358" s="9"/>
      <c r="M358" s="16"/>
      <c r="N358" s="11"/>
      <c r="Q358" s="10"/>
      <c r="R358" s="10"/>
    </row>
    <row r="359" spans="1:18" ht="9.75">
      <c r="A359" s="178">
        <v>322</v>
      </c>
      <c r="B359" s="179">
        <f t="shared" si="25"/>
        <v>0</v>
      </c>
      <c r="C359" s="171" t="b">
        <f aca="true" t="shared" si="26" ref="C359:C397">IF(A359&lt;=$B$3*12,$B$6+IF(AND(MOD(A359,12)=0,A359&lt;$B$3*12),$B$7,0)+IF(A359=$B$3*12,$B$4,0))</f>
        <v>0</v>
      </c>
      <c r="D359" s="171">
        <f aca="true" t="shared" si="27" ref="D359:D397">IF(A359&gt;$B$3*12,0,IF(A359=$B$3*12,E358*(1+B359/12),IF(A359&lt;=$B$12*12,$B$13,$B$17)))+C359</f>
        <v>0</v>
      </c>
      <c r="E359" s="171">
        <f aca="true" t="shared" si="28" ref="E359:E397">IF(A359&gt;=$B$3*12,0,E358*(1+B359/12)+C359-D359)</f>
        <v>0</v>
      </c>
      <c r="F359" s="171">
        <f aca="true" t="shared" si="29" ref="F359:F397">-D359</f>
        <v>0</v>
      </c>
      <c r="G359" s="171"/>
      <c r="H359" s="162"/>
      <c r="I359" s="184"/>
      <c r="J359" s="24"/>
      <c r="K359" s="4"/>
      <c r="L359" s="9"/>
      <c r="M359" s="16"/>
      <c r="N359" s="11"/>
      <c r="Q359" s="10"/>
      <c r="R359" s="10"/>
    </row>
    <row r="360" spans="1:18" ht="9.75">
      <c r="A360" s="178">
        <v>323</v>
      </c>
      <c r="B360" s="179">
        <f t="shared" si="25"/>
        <v>0</v>
      </c>
      <c r="C360" s="171" t="b">
        <f t="shared" si="26"/>
        <v>0</v>
      </c>
      <c r="D360" s="171">
        <f t="shared" si="27"/>
        <v>0</v>
      </c>
      <c r="E360" s="171">
        <f t="shared" si="28"/>
        <v>0</v>
      </c>
      <c r="F360" s="171">
        <f t="shared" si="29"/>
        <v>0</v>
      </c>
      <c r="G360" s="171"/>
      <c r="H360" s="162"/>
      <c r="I360" s="184"/>
      <c r="J360" s="24"/>
      <c r="K360" s="4"/>
      <c r="L360" s="9"/>
      <c r="M360" s="16"/>
      <c r="N360" s="11"/>
      <c r="Q360" s="10"/>
      <c r="R360" s="10"/>
    </row>
    <row r="361" spans="1:18" ht="9.75">
      <c r="A361" s="178">
        <v>324</v>
      </c>
      <c r="B361" s="179">
        <f t="shared" si="25"/>
        <v>0</v>
      </c>
      <c r="C361" s="171" t="b">
        <f t="shared" si="26"/>
        <v>0</v>
      </c>
      <c r="D361" s="171">
        <f t="shared" si="27"/>
        <v>0</v>
      </c>
      <c r="E361" s="171">
        <f t="shared" si="28"/>
        <v>0</v>
      </c>
      <c r="F361" s="171">
        <f t="shared" si="29"/>
        <v>0</v>
      </c>
      <c r="G361" s="171"/>
      <c r="H361" s="162"/>
      <c r="I361" s="184"/>
      <c r="J361" s="27"/>
      <c r="K361" s="4"/>
      <c r="L361" s="9"/>
      <c r="M361" s="16"/>
      <c r="N361" s="11"/>
      <c r="Q361" s="10"/>
      <c r="R361" s="10"/>
    </row>
    <row r="362" spans="1:18" ht="9.75">
      <c r="A362" s="178">
        <v>325</v>
      </c>
      <c r="B362" s="179">
        <f t="shared" si="25"/>
        <v>0</v>
      </c>
      <c r="C362" s="171" t="b">
        <f t="shared" si="26"/>
        <v>0</v>
      </c>
      <c r="D362" s="171">
        <f t="shared" si="27"/>
        <v>0</v>
      </c>
      <c r="E362" s="171">
        <f t="shared" si="28"/>
        <v>0</v>
      </c>
      <c r="F362" s="171">
        <f t="shared" si="29"/>
        <v>0</v>
      </c>
      <c r="G362" s="171"/>
      <c r="H362" s="162"/>
      <c r="I362" s="184"/>
      <c r="J362" s="27"/>
      <c r="K362" s="4"/>
      <c r="L362" s="9"/>
      <c r="M362" s="16"/>
      <c r="N362" s="11"/>
      <c r="Q362" s="10"/>
      <c r="R362" s="10"/>
    </row>
    <row r="363" spans="1:18" ht="9.75">
      <c r="A363" s="178">
        <v>326</v>
      </c>
      <c r="B363" s="179">
        <f t="shared" si="25"/>
        <v>0</v>
      </c>
      <c r="C363" s="171" t="b">
        <f t="shared" si="26"/>
        <v>0</v>
      </c>
      <c r="D363" s="171">
        <f t="shared" si="27"/>
        <v>0</v>
      </c>
      <c r="E363" s="171">
        <f t="shared" si="28"/>
        <v>0</v>
      </c>
      <c r="F363" s="171">
        <f t="shared" si="29"/>
        <v>0</v>
      </c>
      <c r="G363" s="171"/>
      <c r="H363" s="162"/>
      <c r="I363" s="184"/>
      <c r="J363" s="27"/>
      <c r="K363" s="4"/>
      <c r="L363" s="9"/>
      <c r="M363" s="16"/>
      <c r="N363" s="11"/>
      <c r="Q363" s="10"/>
      <c r="R363" s="10"/>
    </row>
    <row r="364" spans="1:18" ht="9.75">
      <c r="A364" s="178">
        <v>327</v>
      </c>
      <c r="B364" s="179">
        <f t="shared" si="25"/>
        <v>0</v>
      </c>
      <c r="C364" s="171" t="b">
        <f t="shared" si="26"/>
        <v>0</v>
      </c>
      <c r="D364" s="171">
        <f t="shared" si="27"/>
        <v>0</v>
      </c>
      <c r="E364" s="171">
        <f t="shared" si="28"/>
        <v>0</v>
      </c>
      <c r="F364" s="171">
        <f t="shared" si="29"/>
        <v>0</v>
      </c>
      <c r="G364" s="171"/>
      <c r="H364" s="162"/>
      <c r="I364" s="184"/>
      <c r="J364" s="27"/>
      <c r="K364" s="4"/>
      <c r="L364" s="9"/>
      <c r="M364" s="16"/>
      <c r="N364" s="11"/>
      <c r="Q364" s="10"/>
      <c r="R364" s="10"/>
    </row>
    <row r="365" spans="1:18" ht="9.75">
      <c r="A365" s="178">
        <v>328</v>
      </c>
      <c r="B365" s="179">
        <f t="shared" si="25"/>
        <v>0</v>
      </c>
      <c r="C365" s="171" t="b">
        <f t="shared" si="26"/>
        <v>0</v>
      </c>
      <c r="D365" s="171">
        <f t="shared" si="27"/>
        <v>0</v>
      </c>
      <c r="E365" s="171">
        <f t="shared" si="28"/>
        <v>0</v>
      </c>
      <c r="F365" s="171">
        <f t="shared" si="29"/>
        <v>0</v>
      </c>
      <c r="G365" s="171"/>
      <c r="H365" s="162"/>
      <c r="I365" s="184"/>
      <c r="J365" s="27"/>
      <c r="K365" s="4"/>
      <c r="L365" s="9"/>
      <c r="M365" s="16"/>
      <c r="N365" s="11"/>
      <c r="Q365" s="10"/>
      <c r="R365" s="10"/>
    </row>
    <row r="366" spans="1:18" ht="9.75">
      <c r="A366" s="178">
        <v>329</v>
      </c>
      <c r="B366" s="179">
        <f t="shared" si="25"/>
        <v>0</v>
      </c>
      <c r="C366" s="171" t="b">
        <f t="shared" si="26"/>
        <v>0</v>
      </c>
      <c r="D366" s="171">
        <f t="shared" si="27"/>
        <v>0</v>
      </c>
      <c r="E366" s="171">
        <f t="shared" si="28"/>
        <v>0</v>
      </c>
      <c r="F366" s="171">
        <f t="shared" si="29"/>
        <v>0</v>
      </c>
      <c r="G366" s="171"/>
      <c r="H366" s="162"/>
      <c r="I366" s="184"/>
      <c r="J366" s="27"/>
      <c r="K366" s="4"/>
      <c r="L366" s="9"/>
      <c r="M366" s="16"/>
      <c r="N366" s="11"/>
      <c r="Q366" s="10"/>
      <c r="R366" s="10"/>
    </row>
    <row r="367" spans="1:18" ht="9.75">
      <c r="A367" s="178">
        <v>330</v>
      </c>
      <c r="B367" s="179">
        <f t="shared" si="25"/>
        <v>0</v>
      </c>
      <c r="C367" s="171" t="b">
        <f t="shared" si="26"/>
        <v>0</v>
      </c>
      <c r="D367" s="171">
        <f t="shared" si="27"/>
        <v>0</v>
      </c>
      <c r="E367" s="171">
        <f t="shared" si="28"/>
        <v>0</v>
      </c>
      <c r="F367" s="171">
        <f t="shared" si="29"/>
        <v>0</v>
      </c>
      <c r="G367" s="171"/>
      <c r="H367" s="162"/>
      <c r="I367" s="184"/>
      <c r="J367" s="27"/>
      <c r="K367" s="4"/>
      <c r="L367" s="9"/>
      <c r="M367" s="16"/>
      <c r="N367" s="11"/>
      <c r="Q367" s="10"/>
      <c r="R367" s="10"/>
    </row>
    <row r="368" spans="1:18" ht="9.75">
      <c r="A368" s="178">
        <v>331</v>
      </c>
      <c r="B368" s="179">
        <f t="shared" si="25"/>
        <v>0</v>
      </c>
      <c r="C368" s="171" t="b">
        <f t="shared" si="26"/>
        <v>0</v>
      </c>
      <c r="D368" s="171">
        <f t="shared" si="27"/>
        <v>0</v>
      </c>
      <c r="E368" s="171">
        <f t="shared" si="28"/>
        <v>0</v>
      </c>
      <c r="F368" s="171">
        <f t="shared" si="29"/>
        <v>0</v>
      </c>
      <c r="G368" s="171"/>
      <c r="H368" s="162"/>
      <c r="I368" s="184"/>
      <c r="J368" s="27"/>
      <c r="K368" s="4"/>
      <c r="L368" s="9"/>
      <c r="M368" s="16"/>
      <c r="N368" s="11"/>
      <c r="Q368" s="10"/>
      <c r="R368" s="10"/>
    </row>
    <row r="369" spans="1:18" ht="9.75">
      <c r="A369" s="178">
        <v>332</v>
      </c>
      <c r="B369" s="179">
        <f t="shared" si="25"/>
        <v>0</v>
      </c>
      <c r="C369" s="171" t="b">
        <f t="shared" si="26"/>
        <v>0</v>
      </c>
      <c r="D369" s="171">
        <f t="shared" si="27"/>
        <v>0</v>
      </c>
      <c r="E369" s="171">
        <f t="shared" si="28"/>
        <v>0</v>
      </c>
      <c r="F369" s="171">
        <f t="shared" si="29"/>
        <v>0</v>
      </c>
      <c r="G369" s="171"/>
      <c r="H369" s="108"/>
      <c r="I369" s="184"/>
      <c r="J369" s="27"/>
      <c r="K369" s="4"/>
      <c r="L369" s="9"/>
      <c r="M369" s="16"/>
      <c r="N369" s="11"/>
      <c r="Q369" s="10"/>
      <c r="R369" s="10"/>
    </row>
    <row r="370" spans="1:18" ht="9.75">
      <c r="A370" s="178">
        <v>333</v>
      </c>
      <c r="B370" s="179">
        <f t="shared" si="25"/>
        <v>0</v>
      </c>
      <c r="C370" s="171" t="b">
        <f t="shared" si="26"/>
        <v>0</v>
      </c>
      <c r="D370" s="171">
        <f t="shared" si="27"/>
        <v>0</v>
      </c>
      <c r="E370" s="171">
        <f t="shared" si="28"/>
        <v>0</v>
      </c>
      <c r="F370" s="171">
        <f t="shared" si="29"/>
        <v>0</v>
      </c>
      <c r="G370" s="171"/>
      <c r="H370" s="108"/>
      <c r="I370" s="184"/>
      <c r="J370" s="27"/>
      <c r="K370" s="4"/>
      <c r="L370" s="9"/>
      <c r="M370" s="16"/>
      <c r="N370" s="11"/>
      <c r="Q370" s="10"/>
      <c r="R370" s="10"/>
    </row>
    <row r="371" spans="1:18" ht="9.75">
      <c r="A371" s="178">
        <v>334</v>
      </c>
      <c r="B371" s="179">
        <f t="shared" si="25"/>
        <v>0</v>
      </c>
      <c r="C371" s="171" t="b">
        <f t="shared" si="26"/>
        <v>0</v>
      </c>
      <c r="D371" s="171">
        <f t="shared" si="27"/>
        <v>0</v>
      </c>
      <c r="E371" s="171">
        <f t="shared" si="28"/>
        <v>0</v>
      </c>
      <c r="F371" s="171">
        <f t="shared" si="29"/>
        <v>0</v>
      </c>
      <c r="G371" s="171"/>
      <c r="H371" s="108"/>
      <c r="I371" s="184"/>
      <c r="J371" s="27"/>
      <c r="K371" s="4"/>
      <c r="L371" s="9"/>
      <c r="M371" s="16"/>
      <c r="N371" s="11"/>
      <c r="Q371" s="10"/>
      <c r="R371" s="10"/>
    </row>
    <row r="372" spans="1:18" ht="9.75">
      <c r="A372" s="178">
        <v>335</v>
      </c>
      <c r="B372" s="179">
        <f t="shared" si="25"/>
        <v>0</v>
      </c>
      <c r="C372" s="171" t="b">
        <f t="shared" si="26"/>
        <v>0</v>
      </c>
      <c r="D372" s="171">
        <f t="shared" si="27"/>
        <v>0</v>
      </c>
      <c r="E372" s="171">
        <f t="shared" si="28"/>
        <v>0</v>
      </c>
      <c r="F372" s="171">
        <f t="shared" si="29"/>
        <v>0</v>
      </c>
      <c r="G372" s="171"/>
      <c r="H372" s="108"/>
      <c r="I372" s="184"/>
      <c r="J372" s="27"/>
      <c r="K372" s="4"/>
      <c r="L372" s="9"/>
      <c r="M372" s="16"/>
      <c r="N372" s="11"/>
      <c r="Q372" s="10"/>
      <c r="R372" s="10"/>
    </row>
    <row r="373" spans="1:18" ht="9.75">
      <c r="A373" s="178">
        <v>336</v>
      </c>
      <c r="B373" s="179">
        <f t="shared" si="25"/>
        <v>0</v>
      </c>
      <c r="C373" s="171" t="b">
        <f t="shared" si="26"/>
        <v>0</v>
      </c>
      <c r="D373" s="171">
        <f t="shared" si="27"/>
        <v>0</v>
      </c>
      <c r="E373" s="171">
        <f t="shared" si="28"/>
        <v>0</v>
      </c>
      <c r="F373" s="171">
        <f t="shared" si="29"/>
        <v>0</v>
      </c>
      <c r="G373" s="171"/>
      <c r="H373" s="108"/>
      <c r="I373" s="184"/>
      <c r="J373" s="27"/>
      <c r="K373" s="4"/>
      <c r="L373" s="9"/>
      <c r="M373" s="16"/>
      <c r="N373" s="11"/>
      <c r="Q373" s="10"/>
      <c r="R373" s="10"/>
    </row>
    <row r="374" spans="1:18" ht="9.75">
      <c r="A374" s="178">
        <v>337</v>
      </c>
      <c r="B374" s="179">
        <f t="shared" si="25"/>
        <v>0</v>
      </c>
      <c r="C374" s="171" t="b">
        <f t="shared" si="26"/>
        <v>0</v>
      </c>
      <c r="D374" s="171">
        <f t="shared" si="27"/>
        <v>0</v>
      </c>
      <c r="E374" s="171">
        <f t="shared" si="28"/>
        <v>0</v>
      </c>
      <c r="F374" s="171">
        <f t="shared" si="29"/>
        <v>0</v>
      </c>
      <c r="G374" s="171"/>
      <c r="H374" s="108"/>
      <c r="I374" s="184"/>
      <c r="J374" s="27"/>
      <c r="K374" s="4"/>
      <c r="L374" s="9"/>
      <c r="M374" s="16"/>
      <c r="N374" s="11"/>
      <c r="Q374" s="10"/>
      <c r="R374" s="10"/>
    </row>
    <row r="375" spans="1:18" ht="9.75">
      <c r="A375" s="178">
        <v>338</v>
      </c>
      <c r="B375" s="179">
        <f t="shared" si="25"/>
        <v>0</v>
      </c>
      <c r="C375" s="171" t="b">
        <f t="shared" si="26"/>
        <v>0</v>
      </c>
      <c r="D375" s="171">
        <f t="shared" si="27"/>
        <v>0</v>
      </c>
      <c r="E375" s="171">
        <f t="shared" si="28"/>
        <v>0</v>
      </c>
      <c r="F375" s="171">
        <f t="shared" si="29"/>
        <v>0</v>
      </c>
      <c r="G375" s="171"/>
      <c r="H375" s="108"/>
      <c r="I375" s="184"/>
      <c r="J375" s="27"/>
      <c r="K375" s="4"/>
      <c r="L375" s="9"/>
      <c r="M375" s="16"/>
      <c r="N375" s="11"/>
      <c r="Q375" s="10"/>
      <c r="R375" s="10"/>
    </row>
    <row r="376" spans="1:18" ht="9.75">
      <c r="A376" s="178">
        <v>339</v>
      </c>
      <c r="B376" s="179">
        <f t="shared" si="25"/>
        <v>0</v>
      </c>
      <c r="C376" s="171" t="b">
        <f t="shared" si="26"/>
        <v>0</v>
      </c>
      <c r="D376" s="171">
        <f t="shared" si="27"/>
        <v>0</v>
      </c>
      <c r="E376" s="171">
        <f t="shared" si="28"/>
        <v>0</v>
      </c>
      <c r="F376" s="171">
        <f t="shared" si="29"/>
        <v>0</v>
      </c>
      <c r="G376" s="171"/>
      <c r="H376" s="108"/>
      <c r="I376" s="184"/>
      <c r="J376" s="27"/>
      <c r="K376" s="4"/>
      <c r="L376" s="9"/>
      <c r="M376" s="16"/>
      <c r="N376" s="11"/>
      <c r="Q376" s="10"/>
      <c r="R376" s="10"/>
    </row>
    <row r="377" spans="1:18" ht="9.75">
      <c r="A377" s="178">
        <v>340</v>
      </c>
      <c r="B377" s="179">
        <f t="shared" si="25"/>
        <v>0</v>
      </c>
      <c r="C377" s="171" t="b">
        <f t="shared" si="26"/>
        <v>0</v>
      </c>
      <c r="D377" s="171">
        <f t="shared" si="27"/>
        <v>0</v>
      </c>
      <c r="E377" s="171">
        <f t="shared" si="28"/>
        <v>0</v>
      </c>
      <c r="F377" s="171">
        <f t="shared" si="29"/>
        <v>0</v>
      </c>
      <c r="G377" s="171"/>
      <c r="H377" s="108"/>
      <c r="I377" s="184"/>
      <c r="J377" s="27"/>
      <c r="K377" s="4"/>
      <c r="L377" s="9"/>
      <c r="M377" s="16"/>
      <c r="N377" s="11"/>
      <c r="Q377" s="10"/>
      <c r="R377" s="10"/>
    </row>
    <row r="378" spans="1:18" ht="9.75">
      <c r="A378" s="178">
        <v>341</v>
      </c>
      <c r="B378" s="179">
        <f t="shared" si="25"/>
        <v>0</v>
      </c>
      <c r="C378" s="171" t="b">
        <f t="shared" si="26"/>
        <v>0</v>
      </c>
      <c r="D378" s="171">
        <f t="shared" si="27"/>
        <v>0</v>
      </c>
      <c r="E378" s="171">
        <f t="shared" si="28"/>
        <v>0</v>
      </c>
      <c r="F378" s="171">
        <f t="shared" si="29"/>
        <v>0</v>
      </c>
      <c r="G378" s="171"/>
      <c r="H378" s="108"/>
      <c r="I378" s="184"/>
      <c r="J378" s="27"/>
      <c r="K378" s="4"/>
      <c r="L378" s="9"/>
      <c r="M378" s="16"/>
      <c r="N378" s="11"/>
      <c r="Q378" s="10"/>
      <c r="R378" s="10"/>
    </row>
    <row r="379" spans="1:18" ht="9.75">
      <c r="A379" s="178">
        <v>342</v>
      </c>
      <c r="B379" s="179">
        <f t="shared" si="25"/>
        <v>0</v>
      </c>
      <c r="C379" s="171" t="b">
        <f t="shared" si="26"/>
        <v>0</v>
      </c>
      <c r="D379" s="171">
        <f t="shared" si="27"/>
        <v>0</v>
      </c>
      <c r="E379" s="171">
        <f t="shared" si="28"/>
        <v>0</v>
      </c>
      <c r="F379" s="171">
        <f t="shared" si="29"/>
        <v>0</v>
      </c>
      <c r="G379" s="171"/>
      <c r="H379" s="108"/>
      <c r="I379" s="184"/>
      <c r="J379" s="27"/>
      <c r="K379" s="4"/>
      <c r="L379" s="9"/>
      <c r="M379" s="16"/>
      <c r="N379" s="11"/>
      <c r="Q379" s="10"/>
      <c r="R379" s="10"/>
    </row>
    <row r="380" spans="1:18" ht="9.75">
      <c r="A380" s="178">
        <v>343</v>
      </c>
      <c r="B380" s="179">
        <f t="shared" si="25"/>
        <v>0</v>
      </c>
      <c r="C380" s="171" t="b">
        <f t="shared" si="26"/>
        <v>0</v>
      </c>
      <c r="D380" s="171">
        <f t="shared" si="27"/>
        <v>0</v>
      </c>
      <c r="E380" s="171">
        <f t="shared" si="28"/>
        <v>0</v>
      </c>
      <c r="F380" s="171">
        <f t="shared" si="29"/>
        <v>0</v>
      </c>
      <c r="G380" s="171"/>
      <c r="H380" s="108"/>
      <c r="I380" s="184"/>
      <c r="J380" s="27"/>
      <c r="K380" s="4"/>
      <c r="L380" s="9"/>
      <c r="M380" s="16"/>
      <c r="N380" s="11"/>
      <c r="Q380" s="10"/>
      <c r="R380" s="10"/>
    </row>
    <row r="381" spans="1:18" ht="9.75">
      <c r="A381" s="178">
        <v>344</v>
      </c>
      <c r="B381" s="179">
        <f t="shared" si="25"/>
        <v>0</v>
      </c>
      <c r="C381" s="171" t="b">
        <f t="shared" si="26"/>
        <v>0</v>
      </c>
      <c r="D381" s="171">
        <f t="shared" si="27"/>
        <v>0</v>
      </c>
      <c r="E381" s="171">
        <f t="shared" si="28"/>
        <v>0</v>
      </c>
      <c r="F381" s="171">
        <f t="shared" si="29"/>
        <v>0</v>
      </c>
      <c r="G381" s="171"/>
      <c r="H381" s="108"/>
      <c r="I381" s="184"/>
      <c r="J381" s="27"/>
      <c r="K381" s="4"/>
      <c r="L381" s="9"/>
      <c r="M381" s="16"/>
      <c r="N381" s="11"/>
      <c r="Q381" s="10"/>
      <c r="R381" s="10"/>
    </row>
    <row r="382" spans="1:18" ht="9.75">
      <c r="A382" s="178">
        <v>345</v>
      </c>
      <c r="B382" s="179">
        <f t="shared" si="25"/>
        <v>0</v>
      </c>
      <c r="C382" s="171" t="b">
        <f t="shared" si="26"/>
        <v>0</v>
      </c>
      <c r="D382" s="171">
        <f t="shared" si="27"/>
        <v>0</v>
      </c>
      <c r="E382" s="171">
        <f t="shared" si="28"/>
        <v>0</v>
      </c>
      <c r="F382" s="171">
        <f t="shared" si="29"/>
        <v>0</v>
      </c>
      <c r="G382" s="171"/>
      <c r="H382" s="108"/>
      <c r="I382" s="184"/>
      <c r="J382" s="27"/>
      <c r="K382" s="4"/>
      <c r="L382" s="9"/>
      <c r="M382" s="16"/>
      <c r="N382" s="11"/>
      <c r="Q382" s="10"/>
      <c r="R382" s="10"/>
    </row>
    <row r="383" spans="1:18" ht="9.75">
      <c r="A383" s="178">
        <v>346</v>
      </c>
      <c r="B383" s="179">
        <f t="shared" si="25"/>
        <v>0</v>
      </c>
      <c r="C383" s="171" t="b">
        <f t="shared" si="26"/>
        <v>0</v>
      </c>
      <c r="D383" s="171">
        <f t="shared" si="27"/>
        <v>0</v>
      </c>
      <c r="E383" s="171">
        <f t="shared" si="28"/>
        <v>0</v>
      </c>
      <c r="F383" s="171">
        <f t="shared" si="29"/>
        <v>0</v>
      </c>
      <c r="G383" s="171"/>
      <c r="H383" s="108"/>
      <c r="I383" s="184"/>
      <c r="J383" s="27"/>
      <c r="K383" s="4"/>
      <c r="L383" s="9"/>
      <c r="M383" s="16"/>
      <c r="N383" s="11"/>
      <c r="Q383" s="10"/>
      <c r="R383" s="10"/>
    </row>
    <row r="384" spans="1:18" ht="9.75">
      <c r="A384" s="178">
        <v>347</v>
      </c>
      <c r="B384" s="179">
        <f t="shared" si="25"/>
        <v>0</v>
      </c>
      <c r="C384" s="171" t="b">
        <f t="shared" si="26"/>
        <v>0</v>
      </c>
      <c r="D384" s="171">
        <f t="shared" si="27"/>
        <v>0</v>
      </c>
      <c r="E384" s="171">
        <f t="shared" si="28"/>
        <v>0</v>
      </c>
      <c r="F384" s="171">
        <f t="shared" si="29"/>
        <v>0</v>
      </c>
      <c r="G384" s="171"/>
      <c r="H384" s="20"/>
      <c r="I384" s="184"/>
      <c r="J384" s="27"/>
      <c r="K384" s="4"/>
      <c r="L384" s="9"/>
      <c r="M384" s="16"/>
      <c r="N384" s="11"/>
      <c r="Q384" s="10"/>
      <c r="R384" s="10"/>
    </row>
    <row r="385" spans="1:18" ht="9.75">
      <c r="A385" s="178">
        <v>348</v>
      </c>
      <c r="B385" s="179">
        <f t="shared" si="25"/>
        <v>0</v>
      </c>
      <c r="C385" s="171" t="b">
        <f t="shared" si="26"/>
        <v>0</v>
      </c>
      <c r="D385" s="171">
        <f t="shared" si="27"/>
        <v>0</v>
      </c>
      <c r="E385" s="171">
        <f t="shared" si="28"/>
        <v>0</v>
      </c>
      <c r="F385" s="171">
        <f t="shared" si="29"/>
        <v>0</v>
      </c>
      <c r="G385" s="171"/>
      <c r="I385" s="21"/>
      <c r="J385" s="27"/>
      <c r="K385" s="4"/>
      <c r="L385" s="2"/>
      <c r="M385" s="16"/>
      <c r="N385" s="11"/>
      <c r="Q385" s="10"/>
      <c r="R385" s="10"/>
    </row>
    <row r="386" spans="1:18" ht="9.75">
      <c r="A386" s="178">
        <v>349</v>
      </c>
      <c r="B386" s="179">
        <f t="shared" si="25"/>
        <v>0</v>
      </c>
      <c r="C386" s="171" t="b">
        <f t="shared" si="26"/>
        <v>0</v>
      </c>
      <c r="D386" s="171">
        <f t="shared" si="27"/>
        <v>0</v>
      </c>
      <c r="E386" s="171">
        <f t="shared" si="28"/>
        <v>0</v>
      </c>
      <c r="F386" s="171">
        <f t="shared" si="29"/>
        <v>0</v>
      </c>
      <c r="G386" s="171"/>
      <c r="I386" s="29"/>
      <c r="J386" s="27"/>
      <c r="K386" s="4"/>
      <c r="M386" s="16"/>
      <c r="N386" s="11"/>
      <c r="Q386" s="10"/>
      <c r="R386" s="10"/>
    </row>
    <row r="387" spans="1:18" ht="9.75">
      <c r="A387" s="178">
        <v>350</v>
      </c>
      <c r="B387" s="179">
        <f t="shared" si="25"/>
        <v>0</v>
      </c>
      <c r="C387" s="171" t="b">
        <f t="shared" si="26"/>
        <v>0</v>
      </c>
      <c r="D387" s="171">
        <f t="shared" si="27"/>
        <v>0</v>
      </c>
      <c r="E387" s="171">
        <f t="shared" si="28"/>
        <v>0</v>
      </c>
      <c r="F387" s="171">
        <f t="shared" si="29"/>
        <v>0</v>
      </c>
      <c r="G387" s="171"/>
      <c r="J387" s="27"/>
      <c r="K387" s="4"/>
      <c r="M387" s="16"/>
      <c r="N387" s="11"/>
      <c r="Q387" s="10"/>
      <c r="R387" s="10"/>
    </row>
    <row r="388" spans="1:18" ht="9.75">
      <c r="A388" s="178">
        <v>351</v>
      </c>
      <c r="B388" s="179">
        <f t="shared" si="25"/>
        <v>0</v>
      </c>
      <c r="C388" s="171" t="b">
        <f t="shared" si="26"/>
        <v>0</v>
      </c>
      <c r="D388" s="171">
        <f t="shared" si="27"/>
        <v>0</v>
      </c>
      <c r="E388" s="171">
        <f t="shared" si="28"/>
        <v>0</v>
      </c>
      <c r="F388" s="171">
        <f t="shared" si="29"/>
        <v>0</v>
      </c>
      <c r="G388" s="171"/>
      <c r="J388" s="27"/>
      <c r="K388" s="4"/>
      <c r="M388" s="16"/>
      <c r="N388" s="11"/>
      <c r="Q388" s="10"/>
      <c r="R388" s="10"/>
    </row>
    <row r="389" spans="1:18" ht="9.75">
      <c r="A389" s="178">
        <v>352</v>
      </c>
      <c r="B389" s="179">
        <f t="shared" si="25"/>
        <v>0</v>
      </c>
      <c r="C389" s="171" t="b">
        <f t="shared" si="26"/>
        <v>0</v>
      </c>
      <c r="D389" s="171">
        <f t="shared" si="27"/>
        <v>0</v>
      </c>
      <c r="E389" s="171">
        <f t="shared" si="28"/>
        <v>0</v>
      </c>
      <c r="F389" s="171">
        <f t="shared" si="29"/>
        <v>0</v>
      </c>
      <c r="G389" s="171"/>
      <c r="M389" s="16"/>
      <c r="N389" s="11"/>
      <c r="Q389" s="10"/>
      <c r="R389" s="10"/>
    </row>
    <row r="390" spans="1:18" ht="9.75">
      <c r="A390" s="178">
        <v>353</v>
      </c>
      <c r="B390" s="179">
        <f t="shared" si="25"/>
        <v>0</v>
      </c>
      <c r="C390" s="171" t="b">
        <f t="shared" si="26"/>
        <v>0</v>
      </c>
      <c r="D390" s="171">
        <f t="shared" si="27"/>
        <v>0</v>
      </c>
      <c r="E390" s="171">
        <f t="shared" si="28"/>
        <v>0</v>
      </c>
      <c r="F390" s="171">
        <f t="shared" si="29"/>
        <v>0</v>
      </c>
      <c r="G390" s="171"/>
      <c r="M390" s="16"/>
      <c r="N390" s="11"/>
      <c r="Q390" s="10"/>
      <c r="R390" s="10"/>
    </row>
    <row r="391" spans="1:18" ht="9.75">
      <c r="A391" s="178">
        <v>354</v>
      </c>
      <c r="B391" s="179">
        <f t="shared" si="25"/>
        <v>0</v>
      </c>
      <c r="C391" s="171" t="b">
        <f t="shared" si="26"/>
        <v>0</v>
      </c>
      <c r="D391" s="171">
        <f t="shared" si="27"/>
        <v>0</v>
      </c>
      <c r="E391" s="171">
        <f t="shared" si="28"/>
        <v>0</v>
      </c>
      <c r="F391" s="171">
        <f t="shared" si="29"/>
        <v>0</v>
      </c>
      <c r="G391" s="171"/>
      <c r="M391" s="16"/>
      <c r="N391" s="11"/>
      <c r="Q391" s="10"/>
      <c r="R391" s="10"/>
    </row>
    <row r="392" spans="1:18" ht="9.75">
      <c r="A392" s="178">
        <v>355</v>
      </c>
      <c r="B392" s="179">
        <f t="shared" si="25"/>
        <v>0</v>
      </c>
      <c r="C392" s="171" t="b">
        <f t="shared" si="26"/>
        <v>0</v>
      </c>
      <c r="D392" s="171">
        <f t="shared" si="27"/>
        <v>0</v>
      </c>
      <c r="E392" s="171">
        <f t="shared" si="28"/>
        <v>0</v>
      </c>
      <c r="F392" s="171">
        <f t="shared" si="29"/>
        <v>0</v>
      </c>
      <c r="G392" s="171"/>
      <c r="M392" s="16"/>
      <c r="N392" s="11"/>
      <c r="Q392" s="10"/>
      <c r="R392" s="10"/>
    </row>
    <row r="393" spans="1:18" ht="9.75">
      <c r="A393" s="178">
        <v>356</v>
      </c>
      <c r="B393" s="179">
        <f t="shared" si="25"/>
        <v>0</v>
      </c>
      <c r="C393" s="171" t="b">
        <f t="shared" si="26"/>
        <v>0</v>
      </c>
      <c r="D393" s="171">
        <f t="shared" si="27"/>
        <v>0</v>
      </c>
      <c r="E393" s="171">
        <f t="shared" si="28"/>
        <v>0</v>
      </c>
      <c r="F393" s="171">
        <f t="shared" si="29"/>
        <v>0</v>
      </c>
      <c r="G393" s="171"/>
      <c r="M393" s="16"/>
      <c r="N393" s="11"/>
      <c r="Q393" s="10"/>
      <c r="R393" s="10"/>
    </row>
    <row r="394" spans="1:18" ht="9.75">
      <c r="A394" s="178">
        <v>357</v>
      </c>
      <c r="B394" s="179">
        <f t="shared" si="25"/>
        <v>0</v>
      </c>
      <c r="C394" s="171" t="b">
        <f t="shared" si="26"/>
        <v>0</v>
      </c>
      <c r="D394" s="171">
        <f t="shared" si="27"/>
        <v>0</v>
      </c>
      <c r="E394" s="171">
        <f t="shared" si="28"/>
        <v>0</v>
      </c>
      <c r="F394" s="171">
        <f t="shared" si="29"/>
        <v>0</v>
      </c>
      <c r="G394" s="171"/>
      <c r="M394" s="16"/>
      <c r="N394" s="11"/>
      <c r="Q394" s="10"/>
      <c r="R394" s="10"/>
    </row>
    <row r="395" spans="1:18" ht="9.75">
      <c r="A395" s="178">
        <v>358</v>
      </c>
      <c r="B395" s="179">
        <f t="shared" si="25"/>
        <v>0</v>
      </c>
      <c r="C395" s="171" t="b">
        <f t="shared" si="26"/>
        <v>0</v>
      </c>
      <c r="D395" s="171">
        <f t="shared" si="27"/>
        <v>0</v>
      </c>
      <c r="E395" s="171">
        <f t="shared" si="28"/>
        <v>0</v>
      </c>
      <c r="F395" s="171">
        <f t="shared" si="29"/>
        <v>0</v>
      </c>
      <c r="G395" s="171"/>
      <c r="M395" s="16"/>
      <c r="N395" s="11"/>
      <c r="Q395" s="10"/>
      <c r="R395" s="10"/>
    </row>
    <row r="396" spans="1:18" ht="9.75">
      <c r="A396" s="178">
        <v>359</v>
      </c>
      <c r="B396" s="179">
        <f t="shared" si="25"/>
        <v>0</v>
      </c>
      <c r="C396" s="171" t="b">
        <f t="shared" si="26"/>
        <v>0</v>
      </c>
      <c r="D396" s="171">
        <f t="shared" si="27"/>
        <v>0</v>
      </c>
      <c r="E396" s="171">
        <f t="shared" si="28"/>
        <v>0</v>
      </c>
      <c r="F396" s="171">
        <f t="shared" si="29"/>
        <v>0</v>
      </c>
      <c r="G396" s="171"/>
      <c r="M396" s="16"/>
      <c r="N396" s="11"/>
      <c r="Q396" s="10"/>
      <c r="R396" s="10"/>
    </row>
    <row r="397" spans="1:18" ht="9.75">
      <c r="A397" s="178">
        <v>360</v>
      </c>
      <c r="B397" s="179">
        <f t="shared" si="25"/>
        <v>0</v>
      </c>
      <c r="C397" s="171" t="b">
        <f t="shared" si="26"/>
        <v>0</v>
      </c>
      <c r="D397" s="171">
        <f t="shared" si="27"/>
        <v>0</v>
      </c>
      <c r="E397" s="171">
        <f t="shared" si="28"/>
        <v>0</v>
      </c>
      <c r="F397" s="171">
        <f t="shared" si="29"/>
        <v>0</v>
      </c>
      <c r="G397" s="177"/>
      <c r="M397" s="16"/>
      <c r="N397" s="11"/>
      <c r="Q397" s="10"/>
      <c r="R397" s="10"/>
    </row>
    <row r="398" spans="1:18" ht="9.75">
      <c r="A398" s="120"/>
      <c r="B398" s="120"/>
      <c r="C398" s="120"/>
      <c r="D398" s="120"/>
      <c r="E398" s="120"/>
      <c r="F398" s="177"/>
      <c r="G398" s="177"/>
      <c r="M398" s="16"/>
      <c r="N398" s="11"/>
      <c r="Q398" s="10"/>
      <c r="R398" s="10"/>
    </row>
    <row r="399" spans="1:18" ht="9.75">
      <c r="A399" s="120"/>
      <c r="B399" s="120"/>
      <c r="C399" s="120"/>
      <c r="D399" s="120"/>
      <c r="E399" s="120"/>
      <c r="F399" s="177"/>
      <c r="G399" s="177"/>
      <c r="M399" s="16"/>
      <c r="N399" s="11"/>
      <c r="Q399" s="10"/>
      <c r="R399" s="10"/>
    </row>
    <row r="400" spans="1:18" ht="9.75">
      <c r="A400" s="120"/>
      <c r="B400" s="120"/>
      <c r="C400" s="120"/>
      <c r="D400" s="120"/>
      <c r="E400" s="120"/>
      <c r="F400" s="177"/>
      <c r="G400" s="177"/>
      <c r="M400" s="16"/>
      <c r="N400" s="11"/>
      <c r="Q400" s="10"/>
      <c r="R400" s="10"/>
    </row>
    <row r="401" spans="1:18" ht="9.75">
      <c r="A401" s="120"/>
      <c r="B401" s="120"/>
      <c r="C401" s="120"/>
      <c r="D401" s="120"/>
      <c r="E401" s="120"/>
      <c r="F401" s="177"/>
      <c r="G401" s="177"/>
      <c r="M401" s="16"/>
      <c r="N401" s="11"/>
      <c r="Q401" s="10"/>
      <c r="R401" s="10"/>
    </row>
    <row r="402" spans="1:18" ht="9.75">
      <c r="A402" s="120"/>
      <c r="B402" s="120"/>
      <c r="C402" s="120"/>
      <c r="D402" s="120"/>
      <c r="E402" s="120"/>
      <c r="F402" s="177"/>
      <c r="G402" s="177"/>
      <c r="M402" s="16"/>
      <c r="N402" s="11"/>
      <c r="Q402" s="10"/>
      <c r="R402" s="10"/>
    </row>
    <row r="403" spans="1:18" ht="9.75">
      <c r="A403" s="120"/>
      <c r="B403" s="120"/>
      <c r="C403" s="120"/>
      <c r="D403" s="120"/>
      <c r="E403" s="120"/>
      <c r="F403" s="177"/>
      <c r="G403" s="177"/>
      <c r="M403" s="16"/>
      <c r="N403" s="11"/>
      <c r="Q403" s="10"/>
      <c r="R403" s="10"/>
    </row>
    <row r="404" spans="1:18" ht="9.75">
      <c r="A404" s="120"/>
      <c r="B404" s="120"/>
      <c r="C404" s="120"/>
      <c r="D404" s="120"/>
      <c r="E404" s="120"/>
      <c r="F404" s="177"/>
      <c r="G404" s="177"/>
      <c r="M404" s="16"/>
      <c r="N404" s="11"/>
      <c r="Q404" s="10"/>
      <c r="R404" s="10"/>
    </row>
    <row r="405" spans="1:18" ht="9.75">
      <c r="A405" s="120"/>
      <c r="B405" s="120"/>
      <c r="C405" s="120"/>
      <c r="D405" s="120"/>
      <c r="E405" s="120"/>
      <c r="F405" s="177"/>
      <c r="G405" s="177"/>
      <c r="M405" s="16"/>
      <c r="N405" s="11"/>
      <c r="Q405" s="10"/>
      <c r="R405" s="10"/>
    </row>
    <row r="406" spans="1:18" ht="9.75">
      <c r="A406" s="120"/>
      <c r="B406" s="120"/>
      <c r="C406" s="120"/>
      <c r="D406" s="120"/>
      <c r="E406" s="120"/>
      <c r="F406" s="177"/>
      <c r="G406" s="177"/>
      <c r="M406" s="16"/>
      <c r="N406" s="11"/>
      <c r="Q406" s="10"/>
      <c r="R406" s="10"/>
    </row>
    <row r="407" spans="1:18" ht="9.75">
      <c r="A407" s="120"/>
      <c r="B407" s="120"/>
      <c r="C407" s="120"/>
      <c r="D407" s="120"/>
      <c r="E407" s="120"/>
      <c r="F407" s="177"/>
      <c r="G407" s="177"/>
      <c r="M407" s="16"/>
      <c r="N407" s="11"/>
      <c r="Q407" s="10"/>
      <c r="R407" s="10"/>
    </row>
    <row r="408" spans="1:18" ht="9.75">
      <c r="A408" s="120"/>
      <c r="B408" s="120"/>
      <c r="C408" s="120"/>
      <c r="D408" s="120"/>
      <c r="E408" s="120"/>
      <c r="F408" s="177"/>
      <c r="G408" s="120"/>
      <c r="M408" s="16"/>
      <c r="N408" s="11"/>
      <c r="Q408" s="10"/>
      <c r="R408" s="10"/>
    </row>
    <row r="409" spans="1:18" ht="9.75">
      <c r="A409" s="120"/>
      <c r="B409" s="120"/>
      <c r="C409" s="120"/>
      <c r="D409" s="120"/>
      <c r="E409" s="120"/>
      <c r="F409" s="120"/>
      <c r="G409" s="120"/>
      <c r="M409" s="16"/>
      <c r="N409" s="11"/>
      <c r="Q409" s="10"/>
      <c r="R409" s="10"/>
    </row>
    <row r="410" spans="1:18" ht="9.75">
      <c r="A410" s="120"/>
      <c r="B410" s="120"/>
      <c r="C410" s="120"/>
      <c r="D410" s="120"/>
      <c r="E410" s="120"/>
      <c r="F410" s="120"/>
      <c r="G410" s="120"/>
      <c r="M410" s="16"/>
      <c r="N410" s="11"/>
      <c r="Q410" s="10"/>
      <c r="R410" s="10"/>
    </row>
    <row r="411" spans="1:18" ht="9.75">
      <c r="A411" s="120"/>
      <c r="B411" s="120"/>
      <c r="C411" s="120"/>
      <c r="D411" s="120"/>
      <c r="E411" s="120"/>
      <c r="F411" s="120"/>
      <c r="G411" s="120"/>
      <c r="M411" s="16"/>
      <c r="N411" s="11"/>
      <c r="Q411" s="10"/>
      <c r="R411" s="10"/>
    </row>
    <row r="412" spans="1:18" ht="9.75">
      <c r="A412" s="120"/>
      <c r="B412" s="120"/>
      <c r="C412" s="120"/>
      <c r="D412" s="120"/>
      <c r="E412" s="120"/>
      <c r="F412" s="120"/>
      <c r="G412" s="120"/>
      <c r="M412" s="16"/>
      <c r="N412" s="11"/>
      <c r="Q412" s="10"/>
      <c r="R412" s="10"/>
    </row>
    <row r="413" spans="1:18" ht="9.75">
      <c r="A413" s="120"/>
      <c r="B413" s="120"/>
      <c r="C413" s="120"/>
      <c r="D413" s="120"/>
      <c r="E413" s="120"/>
      <c r="F413" s="120"/>
      <c r="G413" s="120"/>
      <c r="M413" s="16"/>
      <c r="N413" s="11"/>
      <c r="Q413" s="10"/>
      <c r="R413" s="10"/>
    </row>
    <row r="414" spans="1:18" ht="9.75">
      <c r="A414" s="120"/>
      <c r="B414" s="120"/>
      <c r="C414" s="120"/>
      <c r="D414" s="120"/>
      <c r="E414" s="120"/>
      <c r="F414" s="120"/>
      <c r="G414" s="120"/>
      <c r="M414" s="16"/>
      <c r="N414" s="11"/>
      <c r="Q414" s="10"/>
      <c r="R414" s="10"/>
    </row>
    <row r="415" spans="1:18" ht="9.75">
      <c r="A415" s="120"/>
      <c r="B415" s="120"/>
      <c r="C415" s="120"/>
      <c r="D415" s="120"/>
      <c r="E415" s="120"/>
      <c r="F415" s="120"/>
      <c r="G415" s="120"/>
      <c r="M415" s="16"/>
      <c r="N415" s="11"/>
      <c r="Q415" s="10"/>
      <c r="R415" s="10"/>
    </row>
    <row r="416" spans="1:18" ht="9.75">
      <c r="A416" s="120"/>
      <c r="B416" s="120"/>
      <c r="C416" s="120"/>
      <c r="D416" s="120"/>
      <c r="E416" s="120"/>
      <c r="F416" s="120"/>
      <c r="G416" s="120"/>
      <c r="M416" s="16"/>
      <c r="N416" s="11"/>
      <c r="Q416" s="10"/>
      <c r="R416" s="10"/>
    </row>
    <row r="417" spans="1:18" ht="9.75">
      <c r="A417" s="120"/>
      <c r="B417" s="120"/>
      <c r="C417" s="120"/>
      <c r="D417" s="120"/>
      <c r="E417" s="120"/>
      <c r="F417" s="120"/>
      <c r="G417" s="105"/>
      <c r="M417" s="16"/>
      <c r="N417" s="11"/>
      <c r="Q417" s="10"/>
      <c r="R417" s="10"/>
    </row>
    <row r="418" spans="1:18" ht="9.75">
      <c r="A418" s="105"/>
      <c r="B418" s="105"/>
      <c r="C418" s="105"/>
      <c r="D418" s="105"/>
      <c r="E418" s="105"/>
      <c r="F418" s="105"/>
      <c r="G418" s="105"/>
      <c r="M418" s="16"/>
      <c r="N418" s="11"/>
      <c r="Q418" s="10"/>
      <c r="R418" s="10"/>
    </row>
    <row r="419" spans="1:18" ht="9.75">
      <c r="A419" s="105"/>
      <c r="B419" s="105"/>
      <c r="C419" s="105"/>
      <c r="D419" s="105"/>
      <c r="E419" s="105"/>
      <c r="F419" s="105"/>
      <c r="G419" s="105"/>
      <c r="M419" s="16"/>
      <c r="N419" s="11"/>
      <c r="Q419" s="10"/>
      <c r="R419" s="10"/>
    </row>
    <row r="420" spans="1:18" ht="9.75">
      <c r="A420" s="105"/>
      <c r="B420" s="105"/>
      <c r="C420" s="105"/>
      <c r="D420" s="105"/>
      <c r="E420" s="105"/>
      <c r="F420" s="105"/>
      <c r="G420" s="105"/>
      <c r="M420" s="16"/>
      <c r="N420" s="11"/>
      <c r="Q420" s="10"/>
      <c r="R420" s="10"/>
    </row>
    <row r="421" spans="1:18" ht="9.75">
      <c r="A421" s="105"/>
      <c r="B421" s="105"/>
      <c r="C421" s="105"/>
      <c r="D421" s="105"/>
      <c r="E421" s="105"/>
      <c r="F421" s="105"/>
      <c r="G421" s="105"/>
      <c r="M421" s="16"/>
      <c r="N421" s="11"/>
      <c r="Q421" s="10"/>
      <c r="R421" s="10"/>
    </row>
    <row r="422" spans="1:18" ht="9.75">
      <c r="A422" s="105"/>
      <c r="B422" s="105"/>
      <c r="C422" s="105"/>
      <c r="D422" s="105"/>
      <c r="E422" s="105"/>
      <c r="F422" s="105"/>
      <c r="G422" s="105"/>
      <c r="M422" s="16"/>
      <c r="N422" s="11"/>
      <c r="Q422" s="10"/>
      <c r="R422" s="10"/>
    </row>
    <row r="423" spans="1:18" ht="9.75">
      <c r="A423" s="105"/>
      <c r="B423" s="105"/>
      <c r="C423" s="105"/>
      <c r="D423" s="105"/>
      <c r="E423" s="105"/>
      <c r="F423" s="105"/>
      <c r="G423" s="105"/>
      <c r="M423" s="16"/>
      <c r="N423" s="11"/>
      <c r="Q423" s="10"/>
      <c r="R423" s="10"/>
    </row>
    <row r="424" spans="1:18" ht="9.75">
      <c r="A424" s="105"/>
      <c r="B424" s="105"/>
      <c r="C424" s="105"/>
      <c r="D424" s="105"/>
      <c r="E424" s="105"/>
      <c r="F424" s="105"/>
      <c r="G424" s="105"/>
      <c r="M424" s="16"/>
      <c r="N424" s="11"/>
      <c r="Q424" s="10"/>
      <c r="R424" s="10"/>
    </row>
    <row r="425" spans="1:18" ht="9.75">
      <c r="A425" s="105"/>
      <c r="B425" s="105"/>
      <c r="C425" s="105"/>
      <c r="D425" s="105"/>
      <c r="E425" s="105"/>
      <c r="F425" s="105"/>
      <c r="G425" s="105"/>
      <c r="M425" s="16"/>
      <c r="N425" s="11"/>
      <c r="Q425" s="10"/>
      <c r="R425" s="10"/>
    </row>
    <row r="426" spans="1:18" ht="9.75">
      <c r="A426" s="105"/>
      <c r="B426" s="105"/>
      <c r="C426" s="105"/>
      <c r="D426" s="105"/>
      <c r="E426" s="105"/>
      <c r="F426" s="105"/>
      <c r="G426" s="105"/>
      <c r="M426" s="16"/>
      <c r="N426" s="11"/>
      <c r="Q426" s="10"/>
      <c r="R426" s="10"/>
    </row>
    <row r="427" spans="1:18" ht="9.75">
      <c r="A427" s="105"/>
      <c r="B427" s="105"/>
      <c r="C427" s="105"/>
      <c r="D427" s="105"/>
      <c r="E427" s="105"/>
      <c r="F427" s="105"/>
      <c r="G427" s="105"/>
      <c r="M427" s="16"/>
      <c r="N427" s="11"/>
      <c r="Q427" s="10"/>
      <c r="R427" s="10"/>
    </row>
    <row r="428" spans="1:18" ht="9.75">
      <c r="A428" s="105"/>
      <c r="B428" s="105"/>
      <c r="C428" s="105"/>
      <c r="D428" s="105"/>
      <c r="E428" s="105"/>
      <c r="F428" s="105"/>
      <c r="G428" s="105"/>
      <c r="M428" s="16"/>
      <c r="N428" s="11"/>
      <c r="Q428" s="10"/>
      <c r="R428" s="10"/>
    </row>
    <row r="429" spans="1:18" ht="9.75">
      <c r="A429" s="105"/>
      <c r="B429" s="105"/>
      <c r="C429" s="105"/>
      <c r="D429" s="105"/>
      <c r="E429" s="105"/>
      <c r="F429" s="105"/>
      <c r="G429" s="105"/>
      <c r="M429" s="16"/>
      <c r="N429" s="11"/>
      <c r="Q429" s="10"/>
      <c r="R429" s="10"/>
    </row>
    <row r="430" spans="1:18" ht="9.75">
      <c r="A430" s="105"/>
      <c r="B430" s="105"/>
      <c r="C430" s="105"/>
      <c r="D430" s="105"/>
      <c r="E430" s="105"/>
      <c r="F430" s="105"/>
      <c r="G430" s="105"/>
      <c r="M430" s="16"/>
      <c r="N430" s="11"/>
      <c r="Q430" s="10"/>
      <c r="R430" s="10"/>
    </row>
    <row r="431" spans="1:18" ht="9.75">
      <c r="A431" s="105"/>
      <c r="B431" s="105"/>
      <c r="C431" s="105"/>
      <c r="D431" s="105"/>
      <c r="E431" s="105"/>
      <c r="F431" s="105"/>
      <c r="G431" s="105"/>
      <c r="M431" s="16"/>
      <c r="N431" s="11"/>
      <c r="Q431" s="10"/>
      <c r="R431" s="10"/>
    </row>
    <row r="432" spans="1:18" ht="9.75">
      <c r="A432" s="105"/>
      <c r="B432" s="105"/>
      <c r="C432" s="105"/>
      <c r="D432" s="105"/>
      <c r="E432" s="105"/>
      <c r="F432" s="105"/>
      <c r="G432" s="19"/>
      <c r="M432" s="16"/>
      <c r="N432" s="11"/>
      <c r="Q432" s="10"/>
      <c r="R432" s="10"/>
    </row>
    <row r="433" spans="1:18" ht="9.75">
      <c r="A433" s="19"/>
      <c r="B433" s="19"/>
      <c r="C433" s="19"/>
      <c r="D433" s="19"/>
      <c r="E433" s="19"/>
      <c r="F433" s="19"/>
      <c r="M433" s="16"/>
      <c r="N433" s="11"/>
      <c r="Q433" s="10"/>
      <c r="R433" s="10"/>
    </row>
  </sheetData>
  <sheetProtection password="D773" sheet="1" objects="1" scenarios="1" formatColumns="0" formatRows="0"/>
  <printOptions/>
  <pageMargins left="0.37" right="0.3" top="0.34" bottom="0.28" header="0.36" footer="0.36"/>
  <pageSetup fitToHeight="1" fitToWidth="1" horizontalDpi="600" verticalDpi="600" orientation="portrait" paperSize="9" scale="46" r:id="rId2"/>
  <ignoredErrors>
    <ignoredError sqref="B22" 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33"/>
  <sheetViews>
    <sheetView workbookViewId="0" topLeftCell="A5">
      <selection activeCell="B58" sqref="B58"/>
    </sheetView>
  </sheetViews>
  <sheetFormatPr defaultColWidth="9.140625" defaultRowHeight="12.75"/>
  <cols>
    <col min="1" max="1" width="44.140625" style="1" customWidth="1"/>
    <col min="2" max="2" width="23.28125" style="1" customWidth="1"/>
    <col min="3" max="3" width="14.421875" style="1" customWidth="1"/>
    <col min="4" max="4" width="16.00390625" style="1" customWidth="1"/>
    <col min="5" max="5" width="9.28125" style="1" customWidth="1"/>
    <col min="6" max="7" width="11.57421875" style="1" customWidth="1"/>
    <col min="8" max="8" width="20.140625" style="28" customWidth="1"/>
    <col min="9" max="9" width="61.00390625" style="28" customWidth="1"/>
    <col min="10" max="10" width="13.140625" style="30" customWidth="1"/>
    <col min="11" max="11" width="13.140625" style="1" customWidth="1"/>
    <col min="12" max="12" width="13.28125" style="1" customWidth="1"/>
    <col min="13" max="13" width="13.28125" style="1" bestFit="1" customWidth="1"/>
    <col min="14" max="14" width="11.7109375" style="1" bestFit="1" customWidth="1"/>
    <col min="15" max="15" width="14.421875" style="1" bestFit="1" customWidth="1"/>
    <col min="16" max="17" width="9.140625" style="1" customWidth="1"/>
    <col min="18" max="18" width="9.57421875" style="1" bestFit="1" customWidth="1"/>
    <col min="19" max="16384" width="9.140625" style="1" customWidth="1"/>
  </cols>
  <sheetData>
    <row r="1" spans="1:10" ht="10.5">
      <c r="A1" s="105"/>
      <c r="B1" s="105"/>
      <c r="C1" s="106"/>
      <c r="D1" s="106"/>
      <c r="E1" s="105"/>
      <c r="F1" s="105"/>
      <c r="G1" s="105"/>
      <c r="H1" s="107" t="s">
        <v>114</v>
      </c>
      <c r="I1" s="108"/>
      <c r="J1" s="23"/>
    </row>
    <row r="2" spans="1:12" ht="9.75">
      <c r="A2" s="109" t="s">
        <v>2</v>
      </c>
      <c r="B2" s="110">
        <f>'KFS (Fixed)'!E9</f>
        <v>150000</v>
      </c>
      <c r="C2" s="122" t="s">
        <v>81</v>
      </c>
      <c r="D2" s="111"/>
      <c r="E2" s="112"/>
      <c r="F2" s="112"/>
      <c r="G2" s="112"/>
      <c r="H2" s="113" t="s">
        <v>115</v>
      </c>
      <c r="I2" s="113" t="s">
        <v>116</v>
      </c>
      <c r="J2" s="6"/>
      <c r="K2" s="7"/>
      <c r="L2" s="7"/>
    </row>
    <row r="3" spans="1:12" ht="9.75">
      <c r="A3" s="109" t="s">
        <v>97</v>
      </c>
      <c r="B3" s="114">
        <f>'KFS (Fixed)'!E10</f>
        <v>25</v>
      </c>
      <c r="C3" s="122" t="s">
        <v>81</v>
      </c>
      <c r="D3" s="111"/>
      <c r="E3" s="112"/>
      <c r="F3" s="112"/>
      <c r="G3" s="112"/>
      <c r="H3" s="113" t="s">
        <v>34</v>
      </c>
      <c r="I3" s="115">
        <v>25</v>
      </c>
      <c r="J3" s="7"/>
      <c r="K3" s="7"/>
      <c r="L3" s="7"/>
    </row>
    <row r="4" spans="1:12" ht="9.75">
      <c r="A4" s="109" t="s">
        <v>174</v>
      </c>
      <c r="B4" s="203">
        <f>'Product Data'!B22</f>
        <v>295</v>
      </c>
      <c r="C4" s="122"/>
      <c r="D4" s="111"/>
      <c r="E4" s="112"/>
      <c r="F4" s="112"/>
      <c r="G4" s="112"/>
      <c r="H4" s="117" t="s">
        <v>113</v>
      </c>
      <c r="I4" s="118">
        <v>30</v>
      </c>
      <c r="J4" s="7"/>
      <c r="K4" s="7"/>
      <c r="L4" s="7"/>
    </row>
    <row r="5" spans="1:16" ht="9.75">
      <c r="A5" s="109" t="s">
        <v>91</v>
      </c>
      <c r="B5" s="119">
        <f>SUM('Product Data'!B18:B19)</f>
        <v>395</v>
      </c>
      <c r="C5" s="122" t="s">
        <v>167</v>
      </c>
      <c r="D5" s="111"/>
      <c r="E5" s="120" t="s">
        <v>19</v>
      </c>
      <c r="F5" s="121"/>
      <c r="G5" s="121"/>
      <c r="H5" s="117"/>
      <c r="I5" s="134" t="s">
        <v>19</v>
      </c>
      <c r="J5" s="1"/>
      <c r="K5" s="7"/>
      <c r="L5" s="7"/>
      <c r="P5" s="3"/>
    </row>
    <row r="6" spans="1:16" ht="9.75">
      <c r="A6" s="109" t="s">
        <v>93</v>
      </c>
      <c r="B6" s="119">
        <f>'Product Data'!B20</f>
        <v>0</v>
      </c>
      <c r="C6" s="122" t="s">
        <v>167</v>
      </c>
      <c r="D6" s="122" t="s">
        <v>39</v>
      </c>
      <c r="E6" s="120" t="s">
        <v>19</v>
      </c>
      <c r="F6" s="121"/>
      <c r="G6" s="121"/>
      <c r="H6" s="113"/>
      <c r="I6" s="123"/>
      <c r="J6" s="1"/>
      <c r="K6" s="7"/>
      <c r="L6" s="7"/>
      <c r="P6" s="3"/>
    </row>
    <row r="7" spans="1:16" ht="9.75">
      <c r="A7" s="109" t="s">
        <v>92</v>
      </c>
      <c r="B7" s="119">
        <f>'Product Data'!B21</f>
        <v>0</v>
      </c>
      <c r="C7" s="122" t="s">
        <v>167</v>
      </c>
      <c r="D7" s="111"/>
      <c r="E7" s="120" t="s">
        <v>19</v>
      </c>
      <c r="F7" s="121"/>
      <c r="G7" s="121"/>
      <c r="H7" s="113" t="s">
        <v>29</v>
      </c>
      <c r="I7" s="123" t="s">
        <v>18</v>
      </c>
      <c r="J7" s="1"/>
      <c r="K7" s="7"/>
      <c r="L7" s="7"/>
      <c r="P7" s="3"/>
    </row>
    <row r="8" spans="1:12" ht="10.5">
      <c r="A8" s="109" t="s">
        <v>8</v>
      </c>
      <c r="B8" s="116" t="str">
        <f>'KFS (Fixed)'!E11</f>
        <v>Fixed Rate</v>
      </c>
      <c r="C8" s="122" t="s">
        <v>81</v>
      </c>
      <c r="D8" s="111"/>
      <c r="E8" s="124"/>
      <c r="F8" s="124"/>
      <c r="G8" s="124"/>
      <c r="H8" s="113"/>
      <c r="I8" s="123"/>
      <c r="J8" s="1"/>
      <c r="K8" s="8"/>
      <c r="L8" s="8"/>
    </row>
    <row r="9" spans="1:12" ht="10.5">
      <c r="A9" s="109" t="s">
        <v>82</v>
      </c>
      <c r="B9" s="116" t="str">
        <f>'KFS (Fixed)'!E16</f>
        <v>Principal and Interest</v>
      </c>
      <c r="C9" s="122" t="s">
        <v>157</v>
      </c>
      <c r="D9" s="111"/>
      <c r="E9" s="124"/>
      <c r="F9" s="124"/>
      <c r="G9" s="124"/>
      <c r="H9" s="113" t="s">
        <v>108</v>
      </c>
      <c r="I9" s="123" t="s">
        <v>36</v>
      </c>
      <c r="J9" s="1"/>
      <c r="K9" s="8"/>
      <c r="L9" s="8"/>
    </row>
    <row r="10" spans="1:10" ht="9.75">
      <c r="A10" s="109" t="s">
        <v>83</v>
      </c>
      <c r="B10" s="126" t="e">
        <f>'KFS (Fixed)'!E18</f>
        <v>#N/A</v>
      </c>
      <c r="C10" s="122" t="s">
        <v>167</v>
      </c>
      <c r="D10" s="111"/>
      <c r="E10" s="127"/>
      <c r="F10" s="127"/>
      <c r="G10" s="127"/>
      <c r="H10" s="113"/>
      <c r="I10" s="123" t="s">
        <v>37</v>
      </c>
      <c r="J10" s="1"/>
    </row>
    <row r="11" spans="1:10" ht="9.75">
      <c r="A11" s="109" t="s">
        <v>94</v>
      </c>
      <c r="B11" s="128" t="e">
        <f>HLOOKUP('KFS (Fixed)'!E12,'Product Data'!C11:Z16,4,FALSE)</f>
        <v>#N/A</v>
      </c>
      <c r="C11" s="122" t="s">
        <v>167</v>
      </c>
      <c r="D11" s="111"/>
      <c r="E11" s="129"/>
      <c r="F11" s="129"/>
      <c r="G11" s="129"/>
      <c r="H11" s="113"/>
      <c r="I11" s="134" t="s">
        <v>69</v>
      </c>
      <c r="J11" s="1"/>
    </row>
    <row r="12" spans="1:10" ht="9.75">
      <c r="A12" s="109" t="s">
        <v>95</v>
      </c>
      <c r="B12" s="130" t="e">
        <f>MIN(B11,B3)</f>
        <v>#N/A</v>
      </c>
      <c r="C12" s="122" t="s">
        <v>84</v>
      </c>
      <c r="D12" s="131"/>
      <c r="E12" s="129"/>
      <c r="F12" s="129"/>
      <c r="G12" s="129"/>
      <c r="H12" s="113"/>
      <c r="I12" s="134"/>
      <c r="J12" s="1"/>
    </row>
    <row r="13" spans="1:13" ht="9.75">
      <c r="A13" s="109" t="s">
        <v>96</v>
      </c>
      <c r="B13" s="132" t="e">
        <f>IF(B9="Principal and Interest",PMT(B10/12,B3*12,-B2),B2*B10/12)</f>
        <v>#N/A</v>
      </c>
      <c r="C13" s="122" t="s">
        <v>84</v>
      </c>
      <c r="D13" s="111"/>
      <c r="E13" s="133" t="s">
        <v>19</v>
      </c>
      <c r="F13" s="133"/>
      <c r="G13" s="133"/>
      <c r="H13" s="113" t="s">
        <v>38</v>
      </c>
      <c r="I13" s="123">
        <v>1</v>
      </c>
      <c r="J13" s="1"/>
      <c r="M13" s="10"/>
    </row>
    <row r="14" spans="1:10" ht="9.75">
      <c r="A14" s="109" t="s">
        <v>98</v>
      </c>
      <c r="B14" s="135" t="e">
        <f>IF(B12&gt;B3,0,B2+IF(B9="Principal and Interest",CUMPRINC(B10/12,B3*12,B2,1,B12*12,0),0))</f>
        <v>#N/A</v>
      </c>
      <c r="C14" s="122" t="s">
        <v>84</v>
      </c>
      <c r="D14" s="111"/>
      <c r="E14" s="136"/>
      <c r="F14" s="136"/>
      <c r="G14" s="136"/>
      <c r="H14" s="113" t="s">
        <v>113</v>
      </c>
      <c r="I14" s="123">
        <v>2</v>
      </c>
      <c r="J14" s="1"/>
    </row>
    <row r="15" spans="1:10" ht="9.75">
      <c r="A15" s="109" t="s">
        <v>100</v>
      </c>
      <c r="B15" s="137" t="e">
        <f>HLOOKUP('KFS (Fixed)'!E12,'Product Data'!C11:Z16,5,FALSE)</f>
        <v>#N/A</v>
      </c>
      <c r="C15" s="196" t="s">
        <v>141</v>
      </c>
      <c r="D15" s="138"/>
      <c r="E15" s="136"/>
      <c r="F15" s="136"/>
      <c r="G15" s="136"/>
      <c r="H15" s="113"/>
      <c r="I15" s="123">
        <v>3</v>
      </c>
      <c r="J15" s="1"/>
    </row>
    <row r="16" spans="1:10" ht="9.75">
      <c r="A16" s="109" t="s">
        <v>99</v>
      </c>
      <c r="B16" s="139" t="e">
        <f>MAX(0,B3-B12)</f>
        <v>#N/A</v>
      </c>
      <c r="C16" s="196" t="s">
        <v>141</v>
      </c>
      <c r="D16" s="140"/>
      <c r="E16" s="136"/>
      <c r="F16" s="136"/>
      <c r="G16" s="136"/>
      <c r="H16" s="113"/>
      <c r="I16" s="123">
        <v>4</v>
      </c>
      <c r="J16" s="1"/>
    </row>
    <row r="17" spans="1:10" ht="9.75">
      <c r="A17" s="109" t="s">
        <v>101</v>
      </c>
      <c r="B17" s="135" t="e">
        <f>IF(B16&gt;0,PMT(B15/12,B16*12,-B14),0)</f>
        <v>#N/A</v>
      </c>
      <c r="C17" s="196" t="s">
        <v>141</v>
      </c>
      <c r="D17" s="112"/>
      <c r="E17" s="141" t="s">
        <v>18</v>
      </c>
      <c r="F17" s="141"/>
      <c r="G17" s="141"/>
      <c r="H17" s="113"/>
      <c r="I17" s="123">
        <v>5</v>
      </c>
      <c r="J17" s="1"/>
    </row>
    <row r="18" spans="1:13" ht="9.75">
      <c r="A18" s="109" t="s">
        <v>86</v>
      </c>
      <c r="B18" s="135" t="e">
        <f>SUM(D38:D397)</f>
        <v>#N/A</v>
      </c>
      <c r="C18" s="197" t="s">
        <v>87</v>
      </c>
      <c r="D18" s="142" t="e">
        <f>B13*(B12*12)+B16*(B17*12)+B5+B6*B3*12+B7*B3</f>
        <v>#N/A</v>
      </c>
      <c r="E18" s="120"/>
      <c r="F18" s="120"/>
      <c r="G18" s="120"/>
      <c r="H18" s="113"/>
      <c r="I18" s="134">
        <v>10</v>
      </c>
      <c r="J18" s="1"/>
      <c r="M18" s="3"/>
    </row>
    <row r="19" spans="1:13" ht="9.75">
      <c r="A19" s="109" t="s">
        <v>3</v>
      </c>
      <c r="B19" s="143" t="e">
        <f>B18/B2</f>
        <v>#N/A</v>
      </c>
      <c r="C19" s="168" t="s">
        <v>84</v>
      </c>
      <c r="D19" s="121"/>
      <c r="E19" s="120"/>
      <c r="F19" s="120"/>
      <c r="G19" s="120"/>
      <c r="H19" s="113"/>
      <c r="I19" s="134" t="s">
        <v>19</v>
      </c>
      <c r="J19" s="1"/>
      <c r="M19" s="3"/>
    </row>
    <row r="20" spans="1:13" ht="9.75">
      <c r="A20" s="109" t="s">
        <v>102</v>
      </c>
      <c r="B20" s="144" t="e">
        <f>B13+B6+B7/12</f>
        <v>#N/A</v>
      </c>
      <c r="C20" s="168" t="s">
        <v>84</v>
      </c>
      <c r="D20" s="121"/>
      <c r="E20" s="120"/>
      <c r="F20" s="120"/>
      <c r="G20" s="120"/>
      <c r="H20" s="113"/>
      <c r="I20" s="134" t="s">
        <v>19</v>
      </c>
      <c r="J20" s="1"/>
      <c r="M20" s="3"/>
    </row>
    <row r="21" spans="1:16" ht="9.75">
      <c r="A21" s="109" t="s">
        <v>107</v>
      </c>
      <c r="B21" s="144" t="e">
        <f>12*B20</f>
        <v>#N/A</v>
      </c>
      <c r="C21" s="168" t="s">
        <v>84</v>
      </c>
      <c r="D21" s="121"/>
      <c r="E21" s="121"/>
      <c r="F21" s="121"/>
      <c r="G21" s="121"/>
      <c r="H21" s="113"/>
      <c r="I21" s="123"/>
      <c r="J21" s="1"/>
      <c r="K21" s="7"/>
      <c r="L21" s="7"/>
      <c r="P21" s="3"/>
    </row>
    <row r="22" spans="1:16" ht="9.75">
      <c r="A22" s="109" t="s">
        <v>103</v>
      </c>
      <c r="B22" s="144" t="e">
        <f>IF(B16&gt;0,B17+B6+B7/12,0)</f>
        <v>#N/A</v>
      </c>
      <c r="C22" s="168" t="s">
        <v>141</v>
      </c>
      <c r="D22" s="121" t="s">
        <v>111</v>
      </c>
      <c r="E22" s="145" t="e">
        <f>B22-B20</f>
        <v>#N/A</v>
      </c>
      <c r="F22" s="121"/>
      <c r="G22" s="121"/>
      <c r="H22" s="113" t="s">
        <v>109</v>
      </c>
      <c r="I22" s="123">
        <v>0.5</v>
      </c>
      <c r="J22" s="1"/>
      <c r="K22" s="7"/>
      <c r="L22" s="7"/>
      <c r="P22" s="3"/>
    </row>
    <row r="23" spans="1:16" ht="9.75">
      <c r="A23" s="109" t="s">
        <v>104</v>
      </c>
      <c r="B23" s="144" t="e">
        <f>12*B22</f>
        <v>#N/A</v>
      </c>
      <c r="C23" s="168" t="s">
        <v>141</v>
      </c>
      <c r="D23" s="121"/>
      <c r="E23" s="121"/>
      <c r="F23" s="121"/>
      <c r="G23" s="121"/>
      <c r="H23" s="113" t="s">
        <v>112</v>
      </c>
      <c r="I23" s="123">
        <v>1</v>
      </c>
      <c r="J23" s="1"/>
      <c r="K23" s="7"/>
      <c r="L23" s="7"/>
      <c r="P23" s="3"/>
    </row>
    <row r="24" spans="1:12" ht="10.5">
      <c r="A24" s="109" t="s">
        <v>105</v>
      </c>
      <c r="B24" s="146" t="e">
        <f>IRR(F37:F397,1%)*12</f>
        <v>#VALUE!</v>
      </c>
      <c r="C24" s="168" t="s">
        <v>84</v>
      </c>
      <c r="D24" s="124"/>
      <c r="E24" s="120" t="s">
        <v>19</v>
      </c>
      <c r="F24" s="120" t="s">
        <v>19</v>
      </c>
      <c r="G24" s="120"/>
      <c r="H24" s="113" t="s">
        <v>19</v>
      </c>
      <c r="I24" s="123">
        <v>1.5</v>
      </c>
      <c r="J24" s="12"/>
      <c r="K24" s="13"/>
      <c r="L24" s="7"/>
    </row>
    <row r="25" spans="1:16" ht="9.75">
      <c r="A25" s="147" t="s">
        <v>106</v>
      </c>
      <c r="B25" s="148" t="e">
        <f>IF(B8="Variable Rate",PMT((B10+1%)/12,B3*12,-B2)-B13,IF(B16&lt;=0,"N/A",PMT((B15+1%)/12,B16*12,-B14)-B17))</f>
        <v>#N/A</v>
      </c>
      <c r="C25" s="122" t="s">
        <v>84</v>
      </c>
      <c r="D25" s="112"/>
      <c r="E25" s="120"/>
      <c r="F25" s="149"/>
      <c r="G25" s="149"/>
      <c r="H25" s="117"/>
      <c r="I25" s="123">
        <v>2</v>
      </c>
      <c r="J25" s="9"/>
      <c r="K25" s="9"/>
      <c r="L25" s="7"/>
      <c r="P25" s="10"/>
    </row>
    <row r="26" spans="1:12" ht="10.5">
      <c r="A26" s="150" t="s">
        <v>89</v>
      </c>
      <c r="B26" s="151"/>
      <c r="C26" s="198"/>
      <c r="D26" s="124"/>
      <c r="E26" s="120"/>
      <c r="F26" s="124"/>
      <c r="G26" s="124"/>
      <c r="H26" s="117"/>
      <c r="I26" s="123"/>
      <c r="J26" s="9"/>
      <c r="K26" s="9"/>
      <c r="L26" s="7"/>
    </row>
    <row r="27" spans="1:13" ht="10.5">
      <c r="A27" s="152" t="s">
        <v>85</v>
      </c>
      <c r="B27" s="153" t="e">
        <f>IF(B8="Variable Rate",FV(B10/12,B12*12,B13+200,-B2),FV(B15/12,B12*12,B17+200,-B2))</f>
        <v>#N/A</v>
      </c>
      <c r="C27" s="122" t="s">
        <v>84</v>
      </c>
      <c r="D27" s="124"/>
      <c r="E27" s="154"/>
      <c r="F27" s="124"/>
      <c r="G27" s="124"/>
      <c r="H27" s="155"/>
      <c r="I27" s="156" t="s">
        <v>30</v>
      </c>
      <c r="J27" s="12"/>
      <c r="K27" s="13"/>
      <c r="L27" s="13"/>
      <c r="M27" s="13"/>
    </row>
    <row r="28" spans="1:11" ht="10.5">
      <c r="A28" s="109" t="s">
        <v>90</v>
      </c>
      <c r="B28" s="157" t="e">
        <f>IF(B27&gt;0,B12+NPER(B15/12,B17+200,-B27)/12,NPER(B10/12,B13+200,-B2)/12)</f>
        <v>#N/A</v>
      </c>
      <c r="C28" s="122" t="s">
        <v>84</v>
      </c>
      <c r="D28" s="124"/>
      <c r="E28" s="158"/>
      <c r="F28" s="158"/>
      <c r="G28" s="158"/>
      <c r="H28" s="159" t="s">
        <v>19</v>
      </c>
      <c r="I28" s="181" t="s">
        <v>188</v>
      </c>
      <c r="J28" s="25"/>
      <c r="K28" s="17"/>
    </row>
    <row r="29" spans="1:11" ht="10.5">
      <c r="A29" s="160" t="s">
        <v>71</v>
      </c>
      <c r="B29" s="161" t="e">
        <f>INT(ROUNDDOWN(B28*12,0)/12)</f>
        <v>#N/A</v>
      </c>
      <c r="C29" s="154" t="e">
        <f>IF(B29=1," year "," years ")</f>
        <v>#N/A</v>
      </c>
      <c r="D29" s="124"/>
      <c r="E29" s="124"/>
      <c r="F29" s="124"/>
      <c r="G29" s="124"/>
      <c r="H29" s="159" t="s">
        <v>19</v>
      </c>
      <c r="I29" s="181" t="s">
        <v>189</v>
      </c>
      <c r="J29" s="25"/>
      <c r="K29" s="17"/>
    </row>
    <row r="30" spans="1:11" ht="10.5">
      <c r="A30" s="163" t="s">
        <v>72</v>
      </c>
      <c r="B30" s="164" t="e">
        <f>ROUNDDOWN(B28*12,0)-B29*12</f>
        <v>#N/A</v>
      </c>
      <c r="C30" s="165" t="e">
        <f>IF(B30=1," month"," months")</f>
        <v>#N/A</v>
      </c>
      <c r="D30" s="120"/>
      <c r="E30" s="124"/>
      <c r="F30" s="124"/>
      <c r="G30" s="124"/>
      <c r="H30" s="159" t="s">
        <v>19</v>
      </c>
      <c r="I30" s="181" t="s">
        <v>190</v>
      </c>
      <c r="J30" s="25"/>
      <c r="K30" s="17"/>
    </row>
    <row r="31" spans="1:13" ht="9.75">
      <c r="A31" s="166" t="s">
        <v>110</v>
      </c>
      <c r="B31" s="167" t="e">
        <f>B29&amp;C29&amp;B30&amp;C30</f>
        <v>#N/A</v>
      </c>
      <c r="C31" s="168" t="s">
        <v>117</v>
      </c>
      <c r="D31" s="169"/>
      <c r="E31" s="170"/>
      <c r="F31" s="171"/>
      <c r="G31" s="171"/>
      <c r="H31" s="159" t="s">
        <v>19</v>
      </c>
      <c r="I31" s="181" t="s">
        <v>191</v>
      </c>
      <c r="J31" s="25"/>
      <c r="K31" s="17"/>
      <c r="L31" s="10"/>
      <c r="M31" s="10"/>
    </row>
    <row r="32" spans="1:11" ht="9.75">
      <c r="A32" s="120"/>
      <c r="B32" s="167"/>
      <c r="C32" s="167"/>
      <c r="D32" s="120"/>
      <c r="E32" s="172"/>
      <c r="F32" s="120"/>
      <c r="G32" s="120"/>
      <c r="H32" s="159" t="s">
        <v>19</v>
      </c>
      <c r="I32" s="181" t="s">
        <v>192</v>
      </c>
      <c r="J32" s="25"/>
      <c r="K32" s="17"/>
    </row>
    <row r="33" spans="1:10" ht="9.75">
      <c r="A33" s="173"/>
      <c r="B33" s="167"/>
      <c r="C33" s="167"/>
      <c r="D33" s="170"/>
      <c r="E33" s="174"/>
      <c r="F33" s="120"/>
      <c r="G33" s="120"/>
      <c r="H33" s="159" t="s">
        <v>19</v>
      </c>
      <c r="I33" s="108" t="s">
        <v>193</v>
      </c>
      <c r="J33" s="23"/>
    </row>
    <row r="34" spans="1:10" ht="10.5">
      <c r="A34" s="175" t="s">
        <v>88</v>
      </c>
      <c r="B34" s="124"/>
      <c r="C34" s="162"/>
      <c r="D34" s="108"/>
      <c r="E34" s="176"/>
      <c r="F34" s="120"/>
      <c r="G34" s="120"/>
      <c r="H34" s="159" t="s">
        <v>19</v>
      </c>
      <c r="I34" s="108" t="s">
        <v>194</v>
      </c>
      <c r="J34" s="23"/>
    </row>
    <row r="35" spans="1:10" ht="9.75">
      <c r="A35" s="120"/>
      <c r="B35" s="120"/>
      <c r="C35" s="120"/>
      <c r="D35" s="120"/>
      <c r="E35" s="120"/>
      <c r="F35" s="177"/>
      <c r="G35" s="177"/>
      <c r="H35" s="159" t="s">
        <v>19</v>
      </c>
      <c r="I35" s="108" t="s">
        <v>195</v>
      </c>
      <c r="J35" s="23"/>
    </row>
    <row r="36" spans="1:10" ht="9.75">
      <c r="A36" s="178" t="s">
        <v>76</v>
      </c>
      <c r="B36" s="178" t="s">
        <v>77</v>
      </c>
      <c r="C36" s="178" t="s">
        <v>70</v>
      </c>
      <c r="D36" s="178" t="s">
        <v>78</v>
      </c>
      <c r="E36" s="178" t="s">
        <v>79</v>
      </c>
      <c r="F36" s="120" t="s">
        <v>80</v>
      </c>
      <c r="G36" s="120"/>
      <c r="H36" s="159" t="s">
        <v>19</v>
      </c>
      <c r="I36" s="108" t="s">
        <v>196</v>
      </c>
      <c r="J36" s="23"/>
    </row>
    <row r="37" spans="1:12" ht="9.75">
      <c r="A37" s="178">
        <v>0</v>
      </c>
      <c r="B37" s="178"/>
      <c r="C37" s="191">
        <f>B5+B7</f>
        <v>395</v>
      </c>
      <c r="D37" s="191">
        <f>C37</f>
        <v>395</v>
      </c>
      <c r="E37" s="189">
        <f>B2</f>
        <v>150000</v>
      </c>
      <c r="F37" s="190">
        <f>E37-D37</f>
        <v>149605</v>
      </c>
      <c r="G37" s="171"/>
      <c r="H37" s="159" t="s">
        <v>19</v>
      </c>
      <c r="I37" s="181" t="s">
        <v>197</v>
      </c>
      <c r="J37" s="23"/>
      <c r="L37" s="5"/>
    </row>
    <row r="38" spans="1:11" s="5" customFormat="1" ht="9.75">
      <c r="A38" s="178">
        <v>1</v>
      </c>
      <c r="B38" s="179" t="e">
        <f aca="true" t="shared" si="0" ref="B38:B101">IF(A38&lt;=$B$12*12,$B$10,IF(A38&lt;=$B$3*12,$B$15,0))</f>
        <v>#N/A</v>
      </c>
      <c r="C38" s="171">
        <f>IF(A38&lt;=$B$3*12,$B$6+IF(AND(MOD(A38,12)=0,A38&lt;$B$3*12),$B$7,0)+IF(A38=$B$3*12,$B$4,0))</f>
        <v>0</v>
      </c>
      <c r="D38" s="171" t="e">
        <f>IF(A38&gt;$B$3*12,0,IF(A38=$B$3*12,#REF!*(1+B38/12),IF(A38&lt;=$B$12*12,$B$13,$B$17)))+C38</f>
        <v>#N/A</v>
      </c>
      <c r="E38" s="171" t="e">
        <f>IF(A38&gt;=$B$3*12,0,B2*(1+B38/12)+C38-D38)</f>
        <v>#N/A</v>
      </c>
      <c r="F38" s="171" t="e">
        <f>-D38</f>
        <v>#N/A</v>
      </c>
      <c r="G38" s="171"/>
      <c r="H38" s="159" t="s">
        <v>19</v>
      </c>
      <c r="I38" s="181" t="s">
        <v>198</v>
      </c>
      <c r="J38" s="23"/>
      <c r="K38" s="1"/>
    </row>
    <row r="39" spans="1:10" ht="9.75">
      <c r="A39" s="178">
        <v>2</v>
      </c>
      <c r="B39" s="179" t="e">
        <f t="shared" si="0"/>
        <v>#N/A</v>
      </c>
      <c r="C39" s="171">
        <f aca="true" t="shared" si="1" ref="C39:C102">IF(A39&lt;=$B$3*12,$B$6+IF(AND(MOD(A39,12)=0,A39&lt;$B$3*12),$B$7,0)+IF(A39=$B$3*12,$B$4,0))</f>
        <v>0</v>
      </c>
      <c r="D39" s="171" t="e">
        <f aca="true" t="shared" si="2" ref="D39:D101">IF(A39&gt;$B$3*12,0,IF(A39=$B$3*12,E38*(1+B39/12),IF(A39&lt;=$B$12*12,$B$13,$B$17)))+C39</f>
        <v>#N/A</v>
      </c>
      <c r="E39" s="171" t="e">
        <f aca="true" t="shared" si="3" ref="E39:E101">IF(A39&gt;=$B$3*12,0,E38*(1+B39/12)+C39-D39)</f>
        <v>#N/A</v>
      </c>
      <c r="F39" s="171" t="e">
        <f aca="true" t="shared" si="4" ref="F39:F102">-D39</f>
        <v>#N/A</v>
      </c>
      <c r="G39" s="171"/>
      <c r="H39" s="180" t="s">
        <v>19</v>
      </c>
      <c r="I39" s="181" t="s">
        <v>199</v>
      </c>
      <c r="J39" s="23"/>
    </row>
    <row r="40" spans="1:11" ht="9.75">
      <c r="A40" s="178">
        <v>3</v>
      </c>
      <c r="B40" s="179" t="e">
        <f t="shared" si="0"/>
        <v>#N/A</v>
      </c>
      <c r="C40" s="171">
        <f t="shared" si="1"/>
        <v>0</v>
      </c>
      <c r="D40" s="171" t="e">
        <f t="shared" si="2"/>
        <v>#N/A</v>
      </c>
      <c r="E40" s="171" t="e">
        <f t="shared" si="3"/>
        <v>#N/A</v>
      </c>
      <c r="F40" s="171" t="e">
        <f t="shared" si="4"/>
        <v>#N/A</v>
      </c>
      <c r="G40" s="171"/>
      <c r="H40" s="180" t="s">
        <v>19</v>
      </c>
      <c r="I40" s="181" t="s">
        <v>200</v>
      </c>
      <c r="J40" s="25"/>
      <c r="K40" s="17"/>
    </row>
    <row r="41" spans="1:11" ht="9.75">
      <c r="A41" s="178">
        <v>4</v>
      </c>
      <c r="B41" s="179" t="e">
        <f t="shared" si="0"/>
        <v>#N/A</v>
      </c>
      <c r="C41" s="171">
        <f t="shared" si="1"/>
        <v>0</v>
      </c>
      <c r="D41" s="171" t="e">
        <f t="shared" si="2"/>
        <v>#N/A</v>
      </c>
      <c r="E41" s="171" t="e">
        <f t="shared" si="3"/>
        <v>#N/A</v>
      </c>
      <c r="F41" s="171" t="e">
        <f t="shared" si="4"/>
        <v>#N/A</v>
      </c>
      <c r="G41" s="171"/>
      <c r="H41" s="180" t="s">
        <v>19</v>
      </c>
      <c r="I41" s="181" t="s">
        <v>201</v>
      </c>
      <c r="J41" s="25"/>
      <c r="K41" s="17"/>
    </row>
    <row r="42" spans="1:11" ht="9.75">
      <c r="A42" s="178">
        <v>5</v>
      </c>
      <c r="B42" s="179" t="e">
        <f t="shared" si="0"/>
        <v>#N/A</v>
      </c>
      <c r="C42" s="171">
        <f t="shared" si="1"/>
        <v>0</v>
      </c>
      <c r="D42" s="171" t="e">
        <f t="shared" si="2"/>
        <v>#N/A</v>
      </c>
      <c r="E42" s="171" t="e">
        <f t="shared" si="3"/>
        <v>#N/A</v>
      </c>
      <c r="F42" s="171" t="e">
        <f t="shared" si="4"/>
        <v>#N/A</v>
      </c>
      <c r="G42" s="171"/>
      <c r="H42" s="180" t="s">
        <v>19</v>
      </c>
      <c r="I42" s="181" t="s">
        <v>202</v>
      </c>
      <c r="J42" s="25"/>
      <c r="K42" s="17"/>
    </row>
    <row r="43" spans="1:11" ht="9.75">
      <c r="A43" s="178">
        <v>6</v>
      </c>
      <c r="B43" s="179" t="e">
        <f t="shared" si="0"/>
        <v>#N/A</v>
      </c>
      <c r="C43" s="171">
        <f t="shared" si="1"/>
        <v>0</v>
      </c>
      <c r="D43" s="171" t="e">
        <f t="shared" si="2"/>
        <v>#N/A</v>
      </c>
      <c r="E43" s="171" t="e">
        <f t="shared" si="3"/>
        <v>#N/A</v>
      </c>
      <c r="F43" s="171" t="e">
        <f t="shared" si="4"/>
        <v>#N/A</v>
      </c>
      <c r="G43" s="171"/>
      <c r="H43" s="180" t="s">
        <v>19</v>
      </c>
      <c r="I43" s="181" t="s">
        <v>203</v>
      </c>
      <c r="J43" s="25"/>
      <c r="K43" s="17"/>
    </row>
    <row r="44" spans="1:16" ht="9.75">
      <c r="A44" s="178">
        <v>7</v>
      </c>
      <c r="B44" s="179" t="e">
        <f t="shared" si="0"/>
        <v>#N/A</v>
      </c>
      <c r="C44" s="171">
        <f t="shared" si="1"/>
        <v>0</v>
      </c>
      <c r="D44" s="171" t="e">
        <f t="shared" si="2"/>
        <v>#N/A</v>
      </c>
      <c r="E44" s="171" t="e">
        <f t="shared" si="3"/>
        <v>#N/A</v>
      </c>
      <c r="F44" s="171" t="e">
        <f t="shared" si="4"/>
        <v>#N/A</v>
      </c>
      <c r="G44" s="171"/>
      <c r="H44" s="180" t="s">
        <v>19</v>
      </c>
      <c r="I44" s="181" t="s">
        <v>204</v>
      </c>
      <c r="J44" s="25"/>
      <c r="K44" s="17"/>
      <c r="M44" s="3"/>
      <c r="N44" s="14"/>
      <c r="O44" s="15"/>
      <c r="P44" s="15"/>
    </row>
    <row r="45" spans="1:16" ht="9.75">
      <c r="A45" s="178">
        <v>8</v>
      </c>
      <c r="B45" s="179" t="e">
        <f t="shared" si="0"/>
        <v>#N/A</v>
      </c>
      <c r="C45" s="171">
        <f t="shared" si="1"/>
        <v>0</v>
      </c>
      <c r="D45" s="171" t="e">
        <f t="shared" si="2"/>
        <v>#N/A</v>
      </c>
      <c r="E45" s="171" t="e">
        <f t="shared" si="3"/>
        <v>#N/A</v>
      </c>
      <c r="F45" s="171" t="e">
        <f t="shared" si="4"/>
        <v>#N/A</v>
      </c>
      <c r="G45" s="171"/>
      <c r="H45" s="180" t="s">
        <v>19</v>
      </c>
      <c r="I45" s="212" t="s">
        <v>205</v>
      </c>
      <c r="J45" s="213"/>
      <c r="K45" s="214"/>
      <c r="L45" s="215"/>
      <c r="M45" s="3"/>
      <c r="N45" s="15"/>
      <c r="O45" s="15"/>
      <c r="P45" s="15"/>
    </row>
    <row r="46" spans="1:16" ht="9.75">
      <c r="A46" s="178">
        <v>9</v>
      </c>
      <c r="B46" s="179" t="e">
        <f t="shared" si="0"/>
        <v>#N/A</v>
      </c>
      <c r="C46" s="171">
        <f t="shared" si="1"/>
        <v>0</v>
      </c>
      <c r="D46" s="171" t="e">
        <f t="shared" si="2"/>
        <v>#N/A</v>
      </c>
      <c r="E46" s="171" t="e">
        <f t="shared" si="3"/>
        <v>#N/A</v>
      </c>
      <c r="F46" s="171" t="e">
        <f t="shared" si="4"/>
        <v>#N/A</v>
      </c>
      <c r="G46" s="171"/>
      <c r="H46" s="180" t="s">
        <v>19</v>
      </c>
      <c r="I46" s="212" t="s">
        <v>206</v>
      </c>
      <c r="J46" s="213"/>
      <c r="K46" s="214"/>
      <c r="L46" s="215"/>
      <c r="M46" s="3"/>
      <c r="N46" s="15"/>
      <c r="O46" s="15"/>
      <c r="P46" s="15"/>
    </row>
    <row r="47" spans="1:16" ht="9.75">
      <c r="A47" s="178">
        <v>10</v>
      </c>
      <c r="B47" s="179" t="e">
        <f t="shared" si="0"/>
        <v>#N/A</v>
      </c>
      <c r="C47" s="171">
        <f t="shared" si="1"/>
        <v>0</v>
      </c>
      <c r="D47" s="171" t="e">
        <f t="shared" si="2"/>
        <v>#N/A</v>
      </c>
      <c r="E47" s="171" t="e">
        <f t="shared" si="3"/>
        <v>#N/A</v>
      </c>
      <c r="F47" s="171" t="e">
        <f t="shared" si="4"/>
        <v>#N/A</v>
      </c>
      <c r="G47" s="171"/>
      <c r="H47" s="180" t="s">
        <v>19</v>
      </c>
      <c r="I47" s="212" t="s">
        <v>207</v>
      </c>
      <c r="J47" s="213"/>
      <c r="K47" s="214"/>
      <c r="L47" s="215"/>
      <c r="M47" s="3"/>
      <c r="N47" s="15"/>
      <c r="O47" s="15"/>
      <c r="P47" s="15"/>
    </row>
    <row r="48" spans="1:16" ht="9.75">
      <c r="A48" s="178">
        <v>11</v>
      </c>
      <c r="B48" s="179" t="e">
        <f t="shared" si="0"/>
        <v>#N/A</v>
      </c>
      <c r="C48" s="171">
        <f t="shared" si="1"/>
        <v>0</v>
      </c>
      <c r="D48" s="171" t="e">
        <f t="shared" si="2"/>
        <v>#N/A</v>
      </c>
      <c r="E48" s="171" t="e">
        <f t="shared" si="3"/>
        <v>#N/A</v>
      </c>
      <c r="F48" s="171" t="e">
        <f t="shared" si="4"/>
        <v>#N/A</v>
      </c>
      <c r="G48" s="171"/>
      <c r="H48" s="180" t="s">
        <v>19</v>
      </c>
      <c r="I48" s="217" t="s">
        <v>208</v>
      </c>
      <c r="M48" s="3"/>
      <c r="N48" s="15"/>
      <c r="O48" s="15"/>
      <c r="P48" s="15"/>
    </row>
    <row r="49" spans="1:16" ht="9.75">
      <c r="A49" s="178">
        <v>12</v>
      </c>
      <c r="B49" s="179" t="e">
        <f t="shared" si="0"/>
        <v>#N/A</v>
      </c>
      <c r="C49" s="171">
        <f t="shared" si="1"/>
        <v>0</v>
      </c>
      <c r="D49" s="171" t="e">
        <f t="shared" si="2"/>
        <v>#N/A</v>
      </c>
      <c r="E49" s="171" t="e">
        <f t="shared" si="3"/>
        <v>#N/A</v>
      </c>
      <c r="F49" s="171" t="e">
        <f t="shared" si="4"/>
        <v>#N/A</v>
      </c>
      <c r="G49" s="171"/>
      <c r="H49" s="180" t="s">
        <v>19</v>
      </c>
      <c r="I49" s="217" t="s">
        <v>209</v>
      </c>
      <c r="M49" s="3"/>
      <c r="N49" s="15"/>
      <c r="O49" s="15"/>
      <c r="P49" s="15"/>
    </row>
    <row r="50" spans="1:16" ht="9.75">
      <c r="A50" s="178">
        <v>13</v>
      </c>
      <c r="B50" s="179" t="e">
        <f t="shared" si="0"/>
        <v>#N/A</v>
      </c>
      <c r="C50" s="171">
        <f t="shared" si="1"/>
        <v>0</v>
      </c>
      <c r="D50" s="171" t="e">
        <f t="shared" si="2"/>
        <v>#N/A</v>
      </c>
      <c r="E50" s="171" t="e">
        <f t="shared" si="3"/>
        <v>#N/A</v>
      </c>
      <c r="F50" s="171" t="e">
        <f t="shared" si="4"/>
        <v>#N/A</v>
      </c>
      <c r="G50" s="171"/>
      <c r="H50" s="180" t="s">
        <v>19</v>
      </c>
      <c r="I50" s="218" t="s">
        <v>210</v>
      </c>
      <c r="M50" s="3"/>
      <c r="N50" s="15"/>
      <c r="O50" s="15"/>
      <c r="P50" s="15"/>
    </row>
    <row r="51" spans="1:16" ht="9.75">
      <c r="A51" s="178">
        <v>14</v>
      </c>
      <c r="B51" s="179" t="e">
        <f t="shared" si="0"/>
        <v>#N/A</v>
      </c>
      <c r="C51" s="171">
        <f t="shared" si="1"/>
        <v>0</v>
      </c>
      <c r="D51" s="171" t="e">
        <f t="shared" si="2"/>
        <v>#N/A</v>
      </c>
      <c r="E51" s="171" t="e">
        <f t="shared" si="3"/>
        <v>#N/A</v>
      </c>
      <c r="F51" s="171" t="e">
        <f t="shared" si="4"/>
        <v>#N/A</v>
      </c>
      <c r="G51" s="171"/>
      <c r="H51" s="180" t="s">
        <v>19</v>
      </c>
      <c r="I51" s="218" t="s">
        <v>211</v>
      </c>
      <c r="J51" s="25"/>
      <c r="K51" s="17"/>
      <c r="M51" s="3"/>
      <c r="N51" s="15"/>
      <c r="O51" s="15"/>
      <c r="P51" s="15"/>
    </row>
    <row r="52" spans="1:16" ht="9.75">
      <c r="A52" s="178">
        <v>15</v>
      </c>
      <c r="B52" s="179" t="e">
        <f t="shared" si="0"/>
        <v>#N/A</v>
      </c>
      <c r="C52" s="171">
        <f t="shared" si="1"/>
        <v>0</v>
      </c>
      <c r="D52" s="171" t="e">
        <f t="shared" si="2"/>
        <v>#N/A</v>
      </c>
      <c r="E52" s="171" t="e">
        <f t="shared" si="3"/>
        <v>#N/A</v>
      </c>
      <c r="F52" s="171" t="e">
        <f t="shared" si="4"/>
        <v>#N/A</v>
      </c>
      <c r="G52" s="171"/>
      <c r="H52" s="125"/>
      <c r="I52" s="218" t="s">
        <v>212</v>
      </c>
      <c r="J52" s="26"/>
      <c r="K52" s="18"/>
      <c r="M52" s="3"/>
      <c r="N52" s="15"/>
      <c r="O52" s="15"/>
      <c r="P52" s="15"/>
    </row>
    <row r="53" spans="1:16" ht="9.75">
      <c r="A53" s="178">
        <v>16</v>
      </c>
      <c r="B53" s="179" t="e">
        <f t="shared" si="0"/>
        <v>#N/A</v>
      </c>
      <c r="C53" s="171">
        <f t="shared" si="1"/>
        <v>0</v>
      </c>
      <c r="D53" s="171" t="e">
        <f t="shared" si="2"/>
        <v>#N/A</v>
      </c>
      <c r="E53" s="171" t="e">
        <f t="shared" si="3"/>
        <v>#N/A</v>
      </c>
      <c r="F53" s="171" t="e">
        <f t="shared" si="4"/>
        <v>#N/A</v>
      </c>
      <c r="G53" s="171"/>
      <c r="H53" s="125"/>
      <c r="I53" s="218" t="s">
        <v>213</v>
      </c>
      <c r="J53" s="26"/>
      <c r="K53" s="18"/>
      <c r="M53" s="3"/>
      <c r="N53" s="15"/>
      <c r="O53" s="15"/>
      <c r="P53" s="15"/>
    </row>
    <row r="54" spans="1:16" ht="9.75">
      <c r="A54" s="178">
        <v>17</v>
      </c>
      <c r="B54" s="179" t="e">
        <f t="shared" si="0"/>
        <v>#N/A</v>
      </c>
      <c r="C54" s="171">
        <f t="shared" si="1"/>
        <v>0</v>
      </c>
      <c r="D54" s="171" t="e">
        <f t="shared" si="2"/>
        <v>#N/A</v>
      </c>
      <c r="E54" s="171" t="e">
        <f t="shared" si="3"/>
        <v>#N/A</v>
      </c>
      <c r="F54" s="171" t="e">
        <f t="shared" si="4"/>
        <v>#N/A</v>
      </c>
      <c r="G54" s="171"/>
      <c r="H54" s="125"/>
      <c r="I54" s="217" t="s">
        <v>214</v>
      </c>
      <c r="J54" s="26"/>
      <c r="K54" s="18"/>
      <c r="M54" s="3"/>
      <c r="N54" s="15"/>
      <c r="O54" s="15"/>
      <c r="P54" s="15"/>
    </row>
    <row r="55" spans="1:16" ht="9.75">
      <c r="A55" s="178">
        <v>18</v>
      </c>
      <c r="B55" s="179" t="e">
        <f t="shared" si="0"/>
        <v>#N/A</v>
      </c>
      <c r="C55" s="171">
        <f t="shared" si="1"/>
        <v>0</v>
      </c>
      <c r="D55" s="171" t="e">
        <f t="shared" si="2"/>
        <v>#N/A</v>
      </c>
      <c r="E55" s="171" t="e">
        <f t="shared" si="3"/>
        <v>#N/A</v>
      </c>
      <c r="F55" s="171" t="e">
        <f t="shared" si="4"/>
        <v>#N/A</v>
      </c>
      <c r="G55" s="171"/>
      <c r="H55" s="125"/>
      <c r="I55" s="217" t="s">
        <v>215</v>
      </c>
      <c r="J55" s="26"/>
      <c r="K55" s="18"/>
      <c r="M55" s="3"/>
      <c r="N55" s="15"/>
      <c r="O55" s="15"/>
      <c r="P55" s="15"/>
    </row>
    <row r="56" spans="1:16" ht="9.75">
      <c r="A56" s="178">
        <v>19</v>
      </c>
      <c r="B56" s="179" t="e">
        <f t="shared" si="0"/>
        <v>#N/A</v>
      </c>
      <c r="C56" s="171">
        <f t="shared" si="1"/>
        <v>0</v>
      </c>
      <c r="D56" s="171" t="e">
        <f t="shared" si="2"/>
        <v>#N/A</v>
      </c>
      <c r="E56" s="171" t="e">
        <f t="shared" si="3"/>
        <v>#N/A</v>
      </c>
      <c r="F56" s="171" t="e">
        <f t="shared" si="4"/>
        <v>#N/A</v>
      </c>
      <c r="G56" s="171"/>
      <c r="H56" s="125"/>
      <c r="I56" s="217" t="s">
        <v>216</v>
      </c>
      <c r="J56" s="26"/>
      <c r="K56" s="18"/>
      <c r="M56" s="3"/>
      <c r="N56" s="15"/>
      <c r="O56" s="15"/>
      <c r="P56" s="15"/>
    </row>
    <row r="57" spans="1:16" ht="9.75">
      <c r="A57" s="178">
        <v>20</v>
      </c>
      <c r="B57" s="179" t="e">
        <f t="shared" si="0"/>
        <v>#N/A</v>
      </c>
      <c r="C57" s="171">
        <f t="shared" si="1"/>
        <v>0</v>
      </c>
      <c r="D57" s="171" t="e">
        <f t="shared" si="2"/>
        <v>#N/A</v>
      </c>
      <c r="E57" s="171" t="e">
        <f t="shared" si="3"/>
        <v>#N/A</v>
      </c>
      <c r="F57" s="171" t="e">
        <f t="shared" si="4"/>
        <v>#N/A</v>
      </c>
      <c r="G57" s="171"/>
      <c r="H57" s="125"/>
      <c r="I57" s="217" t="s">
        <v>217</v>
      </c>
      <c r="J57" s="26"/>
      <c r="K57" s="18"/>
      <c r="M57" s="3"/>
      <c r="N57" s="15"/>
      <c r="O57" s="15"/>
      <c r="P57" s="15"/>
    </row>
    <row r="58" spans="1:16" ht="9.75">
      <c r="A58" s="178">
        <v>21</v>
      </c>
      <c r="B58" s="179" t="e">
        <f t="shared" si="0"/>
        <v>#N/A</v>
      </c>
      <c r="C58" s="171">
        <f t="shared" si="1"/>
        <v>0</v>
      </c>
      <c r="D58" s="171" t="e">
        <f t="shared" si="2"/>
        <v>#N/A</v>
      </c>
      <c r="E58" s="171" t="e">
        <f t="shared" si="3"/>
        <v>#N/A</v>
      </c>
      <c r="F58" s="171" t="e">
        <f t="shared" si="4"/>
        <v>#N/A</v>
      </c>
      <c r="G58" s="171"/>
      <c r="H58" s="125"/>
      <c r="I58" s="217" t="s">
        <v>218</v>
      </c>
      <c r="J58" s="26"/>
      <c r="K58" s="18"/>
      <c r="M58" s="3"/>
      <c r="N58" s="15"/>
      <c r="O58" s="15"/>
      <c r="P58" s="15"/>
    </row>
    <row r="59" spans="1:16" ht="9.75">
      <c r="A59" s="178">
        <v>22</v>
      </c>
      <c r="B59" s="179" t="e">
        <f t="shared" si="0"/>
        <v>#N/A</v>
      </c>
      <c r="C59" s="171">
        <f t="shared" si="1"/>
        <v>0</v>
      </c>
      <c r="D59" s="171" t="e">
        <f t="shared" si="2"/>
        <v>#N/A</v>
      </c>
      <c r="E59" s="171" t="e">
        <f t="shared" si="3"/>
        <v>#N/A</v>
      </c>
      <c r="F59" s="171" t="e">
        <f t="shared" si="4"/>
        <v>#N/A</v>
      </c>
      <c r="G59" s="171"/>
      <c r="H59" s="125"/>
      <c r="I59" s="218" t="s">
        <v>219</v>
      </c>
      <c r="J59" s="26"/>
      <c r="K59" s="18"/>
      <c r="M59" s="3"/>
      <c r="N59" s="15"/>
      <c r="O59" s="15"/>
      <c r="P59" s="15"/>
    </row>
    <row r="60" spans="1:16" ht="9.75">
      <c r="A60" s="178">
        <v>23</v>
      </c>
      <c r="B60" s="179" t="e">
        <f t="shared" si="0"/>
        <v>#N/A</v>
      </c>
      <c r="C60" s="171">
        <f t="shared" si="1"/>
        <v>0</v>
      </c>
      <c r="D60" s="171" t="e">
        <f t="shared" si="2"/>
        <v>#N/A</v>
      </c>
      <c r="E60" s="171" t="e">
        <f t="shared" si="3"/>
        <v>#N/A</v>
      </c>
      <c r="F60" s="171" t="e">
        <f t="shared" si="4"/>
        <v>#N/A</v>
      </c>
      <c r="G60" s="171"/>
      <c r="H60" s="125"/>
      <c r="I60" s="218" t="s">
        <v>220</v>
      </c>
      <c r="J60" s="26"/>
      <c r="K60" s="18"/>
      <c r="M60" s="3"/>
      <c r="N60" s="15"/>
      <c r="O60" s="15"/>
      <c r="P60" s="15"/>
    </row>
    <row r="61" spans="1:16" ht="9.75">
      <c r="A61" s="178">
        <v>24</v>
      </c>
      <c r="B61" s="179" t="e">
        <f t="shared" si="0"/>
        <v>#N/A</v>
      </c>
      <c r="C61" s="171">
        <f t="shared" si="1"/>
        <v>0</v>
      </c>
      <c r="D61" s="171" t="e">
        <f t="shared" si="2"/>
        <v>#N/A</v>
      </c>
      <c r="E61" s="171" t="e">
        <f t="shared" si="3"/>
        <v>#N/A</v>
      </c>
      <c r="F61" s="171" t="e">
        <f t="shared" si="4"/>
        <v>#N/A</v>
      </c>
      <c r="G61" s="171"/>
      <c r="H61" s="125"/>
      <c r="I61" s="218" t="s">
        <v>221</v>
      </c>
      <c r="J61" s="26"/>
      <c r="K61" s="18"/>
      <c r="M61" s="3"/>
      <c r="N61" s="15"/>
      <c r="O61" s="15"/>
      <c r="P61" s="15"/>
    </row>
    <row r="62" spans="1:16" ht="9.75">
      <c r="A62" s="178">
        <v>25</v>
      </c>
      <c r="B62" s="179" t="e">
        <f t="shared" si="0"/>
        <v>#N/A</v>
      </c>
      <c r="C62" s="171">
        <f t="shared" si="1"/>
        <v>0</v>
      </c>
      <c r="D62" s="171" t="e">
        <f t="shared" si="2"/>
        <v>#N/A</v>
      </c>
      <c r="E62" s="171" t="e">
        <f t="shared" si="3"/>
        <v>#N/A</v>
      </c>
      <c r="F62" s="171" t="e">
        <f t="shared" si="4"/>
        <v>#N/A</v>
      </c>
      <c r="G62" s="171"/>
      <c r="H62" s="125"/>
      <c r="I62" s="218" t="s">
        <v>222</v>
      </c>
      <c r="J62" s="26"/>
      <c r="K62" s="18"/>
      <c r="M62" s="3"/>
      <c r="N62" s="15"/>
      <c r="O62" s="15"/>
      <c r="P62" s="15"/>
    </row>
    <row r="63" spans="1:16" ht="9.75">
      <c r="A63" s="178">
        <v>26</v>
      </c>
      <c r="B63" s="179" t="e">
        <f t="shared" si="0"/>
        <v>#N/A</v>
      </c>
      <c r="C63" s="171">
        <f t="shared" si="1"/>
        <v>0</v>
      </c>
      <c r="D63" s="171" t="e">
        <f t="shared" si="2"/>
        <v>#N/A</v>
      </c>
      <c r="E63" s="171" t="e">
        <f t="shared" si="3"/>
        <v>#N/A</v>
      </c>
      <c r="F63" s="171" t="e">
        <f t="shared" si="4"/>
        <v>#N/A</v>
      </c>
      <c r="G63" s="171"/>
      <c r="H63" s="125"/>
      <c r="J63" s="26"/>
      <c r="K63" s="18"/>
      <c r="M63" s="3"/>
      <c r="N63" s="15"/>
      <c r="O63" s="15"/>
      <c r="P63" s="15"/>
    </row>
    <row r="64" spans="1:16" ht="9.75">
      <c r="A64" s="178">
        <v>27</v>
      </c>
      <c r="B64" s="179" t="e">
        <f t="shared" si="0"/>
        <v>#N/A</v>
      </c>
      <c r="C64" s="171">
        <f t="shared" si="1"/>
        <v>0</v>
      </c>
      <c r="D64" s="171" t="e">
        <f t="shared" si="2"/>
        <v>#N/A</v>
      </c>
      <c r="E64" s="171" t="e">
        <f t="shared" si="3"/>
        <v>#N/A</v>
      </c>
      <c r="F64" s="171" t="e">
        <f t="shared" si="4"/>
        <v>#N/A</v>
      </c>
      <c r="G64" s="171"/>
      <c r="H64" s="125"/>
      <c r="J64" s="26"/>
      <c r="K64" s="18"/>
      <c r="M64" s="3"/>
      <c r="N64" s="15"/>
      <c r="O64" s="15"/>
      <c r="P64" s="15"/>
    </row>
    <row r="65" spans="1:16" ht="9.75">
      <c r="A65" s="178">
        <v>28</v>
      </c>
      <c r="B65" s="179" t="e">
        <f t="shared" si="0"/>
        <v>#N/A</v>
      </c>
      <c r="C65" s="171">
        <f t="shared" si="1"/>
        <v>0</v>
      </c>
      <c r="D65" s="171" t="e">
        <f t="shared" si="2"/>
        <v>#N/A</v>
      </c>
      <c r="E65" s="171" t="e">
        <f t="shared" si="3"/>
        <v>#N/A</v>
      </c>
      <c r="F65" s="171" t="e">
        <f t="shared" si="4"/>
        <v>#N/A</v>
      </c>
      <c r="G65" s="171"/>
      <c r="H65" s="125"/>
      <c r="J65" s="26"/>
      <c r="K65" s="18"/>
      <c r="M65" s="3"/>
      <c r="N65" s="15"/>
      <c r="O65" s="15"/>
      <c r="P65" s="15"/>
    </row>
    <row r="66" spans="1:16" ht="9.75">
      <c r="A66" s="178">
        <v>29</v>
      </c>
      <c r="B66" s="179" t="e">
        <f t="shared" si="0"/>
        <v>#N/A</v>
      </c>
      <c r="C66" s="171">
        <f t="shared" si="1"/>
        <v>0</v>
      </c>
      <c r="D66" s="171" t="e">
        <f t="shared" si="2"/>
        <v>#N/A</v>
      </c>
      <c r="E66" s="171" t="e">
        <f t="shared" si="3"/>
        <v>#N/A</v>
      </c>
      <c r="F66" s="171" t="e">
        <f t="shared" si="4"/>
        <v>#N/A</v>
      </c>
      <c r="G66" s="171"/>
      <c r="H66" s="125"/>
      <c r="J66" s="26"/>
      <c r="K66" s="18"/>
      <c r="M66" s="3"/>
      <c r="N66" s="15"/>
      <c r="O66" s="15"/>
      <c r="P66" s="15"/>
    </row>
    <row r="67" spans="1:16" ht="9.75">
      <c r="A67" s="178">
        <v>30</v>
      </c>
      <c r="B67" s="179" t="e">
        <f t="shared" si="0"/>
        <v>#N/A</v>
      </c>
      <c r="C67" s="171">
        <f t="shared" si="1"/>
        <v>0</v>
      </c>
      <c r="D67" s="171" t="e">
        <f t="shared" si="2"/>
        <v>#N/A</v>
      </c>
      <c r="E67" s="171" t="e">
        <f t="shared" si="3"/>
        <v>#N/A</v>
      </c>
      <c r="F67" s="171" t="e">
        <f t="shared" si="4"/>
        <v>#N/A</v>
      </c>
      <c r="G67" s="171"/>
      <c r="H67" s="125"/>
      <c r="I67" s="182"/>
      <c r="J67" s="26"/>
      <c r="K67" s="18"/>
      <c r="M67" s="3"/>
      <c r="N67" s="15"/>
      <c r="O67" s="15"/>
      <c r="P67" s="15"/>
    </row>
    <row r="68" spans="1:16" ht="9.75">
      <c r="A68" s="178">
        <v>31</v>
      </c>
      <c r="B68" s="179" t="e">
        <f t="shared" si="0"/>
        <v>#N/A</v>
      </c>
      <c r="C68" s="171">
        <f t="shared" si="1"/>
        <v>0</v>
      </c>
      <c r="D68" s="171" t="e">
        <f t="shared" si="2"/>
        <v>#N/A</v>
      </c>
      <c r="E68" s="171" t="e">
        <f t="shared" si="3"/>
        <v>#N/A</v>
      </c>
      <c r="F68" s="171" t="e">
        <f t="shared" si="4"/>
        <v>#N/A</v>
      </c>
      <c r="G68" s="171"/>
      <c r="H68" s="125"/>
      <c r="I68" s="182"/>
      <c r="J68" s="26"/>
      <c r="K68" s="18"/>
      <c r="M68" s="3"/>
      <c r="N68" s="15"/>
      <c r="O68" s="15"/>
      <c r="P68" s="15"/>
    </row>
    <row r="69" spans="1:16" ht="9.75">
      <c r="A69" s="178">
        <v>32</v>
      </c>
      <c r="B69" s="179" t="e">
        <f t="shared" si="0"/>
        <v>#N/A</v>
      </c>
      <c r="C69" s="171">
        <f t="shared" si="1"/>
        <v>0</v>
      </c>
      <c r="D69" s="171" t="e">
        <f t="shared" si="2"/>
        <v>#N/A</v>
      </c>
      <c r="E69" s="171" t="e">
        <f t="shared" si="3"/>
        <v>#N/A</v>
      </c>
      <c r="F69" s="171" t="e">
        <f t="shared" si="4"/>
        <v>#N/A</v>
      </c>
      <c r="G69" s="171"/>
      <c r="H69" s="125"/>
      <c r="I69" s="182"/>
      <c r="J69" s="26"/>
      <c r="K69" s="18"/>
      <c r="M69" s="3"/>
      <c r="N69" s="15"/>
      <c r="O69" s="15"/>
      <c r="P69" s="15"/>
    </row>
    <row r="70" spans="1:16" ht="9.75">
      <c r="A70" s="178">
        <v>33</v>
      </c>
      <c r="B70" s="179" t="e">
        <f t="shared" si="0"/>
        <v>#N/A</v>
      </c>
      <c r="C70" s="171">
        <f t="shared" si="1"/>
        <v>0</v>
      </c>
      <c r="D70" s="171" t="e">
        <f t="shared" si="2"/>
        <v>#N/A</v>
      </c>
      <c r="E70" s="171" t="e">
        <f t="shared" si="3"/>
        <v>#N/A</v>
      </c>
      <c r="F70" s="171" t="e">
        <f t="shared" si="4"/>
        <v>#N/A</v>
      </c>
      <c r="G70" s="171"/>
      <c r="H70" s="125"/>
      <c r="I70" s="182"/>
      <c r="J70" s="26"/>
      <c r="K70" s="18"/>
      <c r="M70" s="3"/>
      <c r="N70" s="15"/>
      <c r="O70" s="15"/>
      <c r="P70" s="15"/>
    </row>
    <row r="71" spans="1:16" ht="9.75">
      <c r="A71" s="178">
        <v>34</v>
      </c>
      <c r="B71" s="179" t="e">
        <f t="shared" si="0"/>
        <v>#N/A</v>
      </c>
      <c r="C71" s="171">
        <f t="shared" si="1"/>
        <v>0</v>
      </c>
      <c r="D71" s="171" t="e">
        <f t="shared" si="2"/>
        <v>#N/A</v>
      </c>
      <c r="E71" s="171" t="e">
        <f t="shared" si="3"/>
        <v>#N/A</v>
      </c>
      <c r="F71" s="171" t="e">
        <f t="shared" si="4"/>
        <v>#N/A</v>
      </c>
      <c r="G71" s="171"/>
      <c r="H71" s="125"/>
      <c r="I71" s="182"/>
      <c r="J71" s="26"/>
      <c r="K71" s="18"/>
      <c r="M71" s="3"/>
      <c r="N71" s="15"/>
      <c r="O71" s="15"/>
      <c r="P71" s="15"/>
    </row>
    <row r="72" spans="1:16" ht="9.75">
      <c r="A72" s="178">
        <v>35</v>
      </c>
      <c r="B72" s="179" t="e">
        <f t="shared" si="0"/>
        <v>#N/A</v>
      </c>
      <c r="C72" s="171">
        <f t="shared" si="1"/>
        <v>0</v>
      </c>
      <c r="D72" s="171" t="e">
        <f t="shared" si="2"/>
        <v>#N/A</v>
      </c>
      <c r="E72" s="171" t="e">
        <f t="shared" si="3"/>
        <v>#N/A</v>
      </c>
      <c r="F72" s="171" t="e">
        <f t="shared" si="4"/>
        <v>#N/A</v>
      </c>
      <c r="G72" s="171"/>
      <c r="H72" s="125"/>
      <c r="I72" s="182"/>
      <c r="J72" s="26"/>
      <c r="K72" s="18"/>
      <c r="M72" s="3"/>
      <c r="N72" s="15"/>
      <c r="O72" s="15"/>
      <c r="P72" s="15"/>
    </row>
    <row r="73" spans="1:18" ht="9.75">
      <c r="A73" s="183">
        <v>36</v>
      </c>
      <c r="B73" s="179" t="e">
        <f t="shared" si="0"/>
        <v>#N/A</v>
      </c>
      <c r="C73" s="171">
        <f t="shared" si="1"/>
        <v>0</v>
      </c>
      <c r="D73" s="171" t="e">
        <f t="shared" si="2"/>
        <v>#N/A</v>
      </c>
      <c r="E73" s="171" t="e">
        <f t="shared" si="3"/>
        <v>#N/A</v>
      </c>
      <c r="F73" s="171" t="e">
        <f t="shared" si="4"/>
        <v>#N/A</v>
      </c>
      <c r="G73" s="171"/>
      <c r="H73" s="125"/>
      <c r="I73" s="182"/>
      <c r="J73" s="26"/>
      <c r="K73" s="18"/>
      <c r="M73" s="3"/>
      <c r="N73" s="15"/>
      <c r="O73" s="15"/>
      <c r="P73" s="15"/>
      <c r="Q73" s="3"/>
      <c r="R73" s="3"/>
    </row>
    <row r="74" spans="1:18" ht="9.75">
      <c r="A74" s="178">
        <v>37</v>
      </c>
      <c r="B74" s="179" t="e">
        <f t="shared" si="0"/>
        <v>#N/A</v>
      </c>
      <c r="C74" s="171">
        <f t="shared" si="1"/>
        <v>0</v>
      </c>
      <c r="D74" s="171" t="e">
        <f t="shared" si="2"/>
        <v>#N/A</v>
      </c>
      <c r="E74" s="171" t="e">
        <f t="shared" si="3"/>
        <v>#N/A</v>
      </c>
      <c r="F74" s="171" t="e">
        <f t="shared" si="4"/>
        <v>#N/A</v>
      </c>
      <c r="G74" s="171"/>
      <c r="H74" s="125"/>
      <c r="I74" s="182"/>
      <c r="J74" s="26"/>
      <c r="K74" s="18"/>
      <c r="M74" s="3"/>
      <c r="N74" s="15"/>
      <c r="O74" s="15"/>
      <c r="P74" s="15"/>
      <c r="Q74" s="10"/>
      <c r="R74" s="10"/>
    </row>
    <row r="75" spans="1:18" ht="9.75">
      <c r="A75" s="178">
        <v>38</v>
      </c>
      <c r="B75" s="179" t="e">
        <f t="shared" si="0"/>
        <v>#N/A</v>
      </c>
      <c r="C75" s="171">
        <f t="shared" si="1"/>
        <v>0</v>
      </c>
      <c r="D75" s="171" t="e">
        <f t="shared" si="2"/>
        <v>#N/A</v>
      </c>
      <c r="E75" s="171" t="e">
        <f t="shared" si="3"/>
        <v>#N/A</v>
      </c>
      <c r="F75" s="171" t="e">
        <f t="shared" si="4"/>
        <v>#N/A</v>
      </c>
      <c r="G75" s="171"/>
      <c r="H75" s="125"/>
      <c r="I75" s="182"/>
      <c r="J75" s="26"/>
      <c r="K75" s="18"/>
      <c r="Q75" s="10"/>
      <c r="R75" s="10"/>
    </row>
    <row r="76" spans="1:18" ht="9.75">
      <c r="A76" s="178">
        <v>39</v>
      </c>
      <c r="B76" s="179" t="e">
        <f t="shared" si="0"/>
        <v>#N/A</v>
      </c>
      <c r="C76" s="171">
        <f t="shared" si="1"/>
        <v>0</v>
      </c>
      <c r="D76" s="171" t="e">
        <f t="shared" si="2"/>
        <v>#N/A</v>
      </c>
      <c r="E76" s="171" t="e">
        <f t="shared" si="3"/>
        <v>#N/A</v>
      </c>
      <c r="F76" s="171" t="e">
        <f t="shared" si="4"/>
        <v>#N/A</v>
      </c>
      <c r="G76" s="171"/>
      <c r="H76" s="125"/>
      <c r="I76" s="182"/>
      <c r="J76" s="26"/>
      <c r="K76" s="18"/>
      <c r="N76" s="15"/>
      <c r="P76" s="15"/>
      <c r="Q76" s="10"/>
      <c r="R76" s="10"/>
    </row>
    <row r="77" spans="1:18" ht="9.75">
      <c r="A77" s="178">
        <v>40</v>
      </c>
      <c r="B77" s="179" t="e">
        <f t="shared" si="0"/>
        <v>#N/A</v>
      </c>
      <c r="C77" s="171">
        <f t="shared" si="1"/>
        <v>0</v>
      </c>
      <c r="D77" s="171" t="e">
        <f t="shared" si="2"/>
        <v>#N/A</v>
      </c>
      <c r="E77" s="171" t="e">
        <f t="shared" si="3"/>
        <v>#N/A</v>
      </c>
      <c r="F77" s="171" t="e">
        <f t="shared" si="4"/>
        <v>#N/A</v>
      </c>
      <c r="G77" s="171"/>
      <c r="H77" s="125"/>
      <c r="I77" s="182"/>
      <c r="J77" s="26"/>
      <c r="K77" s="18"/>
      <c r="Q77" s="10"/>
      <c r="R77" s="10"/>
    </row>
    <row r="78" spans="1:18" ht="9.75">
      <c r="A78" s="178">
        <v>41</v>
      </c>
      <c r="B78" s="179" t="e">
        <f t="shared" si="0"/>
        <v>#N/A</v>
      </c>
      <c r="C78" s="171">
        <f t="shared" si="1"/>
        <v>0</v>
      </c>
      <c r="D78" s="171" t="e">
        <f t="shared" si="2"/>
        <v>#N/A</v>
      </c>
      <c r="E78" s="171" t="e">
        <f t="shared" si="3"/>
        <v>#N/A</v>
      </c>
      <c r="F78" s="171" t="e">
        <f t="shared" si="4"/>
        <v>#N/A</v>
      </c>
      <c r="G78" s="171"/>
      <c r="H78" s="125"/>
      <c r="I78" s="182"/>
      <c r="J78" s="26"/>
      <c r="K78" s="18"/>
      <c r="L78" s="9"/>
      <c r="M78" s="16"/>
      <c r="Q78" s="10"/>
      <c r="R78" s="10"/>
    </row>
    <row r="79" spans="1:18" ht="9.75">
      <c r="A79" s="178">
        <v>42</v>
      </c>
      <c r="B79" s="179" t="e">
        <f t="shared" si="0"/>
        <v>#N/A</v>
      </c>
      <c r="C79" s="171">
        <f t="shared" si="1"/>
        <v>0</v>
      </c>
      <c r="D79" s="171" t="e">
        <f t="shared" si="2"/>
        <v>#N/A</v>
      </c>
      <c r="E79" s="171" t="e">
        <f t="shared" si="3"/>
        <v>#N/A</v>
      </c>
      <c r="F79" s="171" t="e">
        <f t="shared" si="4"/>
        <v>#N/A</v>
      </c>
      <c r="G79" s="171"/>
      <c r="H79" s="125"/>
      <c r="I79" s="182"/>
      <c r="J79" s="26"/>
      <c r="K79" s="18"/>
      <c r="L79" s="9"/>
      <c r="M79" s="16"/>
      <c r="N79" s="11"/>
      <c r="Q79" s="10"/>
      <c r="R79" s="10"/>
    </row>
    <row r="80" spans="1:18" ht="9.75">
      <c r="A80" s="178">
        <v>43</v>
      </c>
      <c r="B80" s="179" t="e">
        <f t="shared" si="0"/>
        <v>#N/A</v>
      </c>
      <c r="C80" s="171">
        <f t="shared" si="1"/>
        <v>0</v>
      </c>
      <c r="D80" s="171" t="e">
        <f t="shared" si="2"/>
        <v>#N/A</v>
      </c>
      <c r="E80" s="171" t="e">
        <f t="shared" si="3"/>
        <v>#N/A</v>
      </c>
      <c r="F80" s="171" t="e">
        <f t="shared" si="4"/>
        <v>#N/A</v>
      </c>
      <c r="G80" s="171"/>
      <c r="H80" s="125"/>
      <c r="I80" s="182"/>
      <c r="J80" s="26"/>
      <c r="K80" s="18"/>
      <c r="L80" s="9"/>
      <c r="M80" s="16"/>
      <c r="N80" s="11"/>
      <c r="Q80" s="10"/>
      <c r="R80" s="10"/>
    </row>
    <row r="81" spans="1:18" ht="9.75">
      <c r="A81" s="178">
        <v>44</v>
      </c>
      <c r="B81" s="179" t="e">
        <f t="shared" si="0"/>
        <v>#N/A</v>
      </c>
      <c r="C81" s="171">
        <f t="shared" si="1"/>
        <v>0</v>
      </c>
      <c r="D81" s="171" t="e">
        <f t="shared" si="2"/>
        <v>#N/A</v>
      </c>
      <c r="E81" s="171" t="e">
        <f t="shared" si="3"/>
        <v>#N/A</v>
      </c>
      <c r="F81" s="171" t="e">
        <f t="shared" si="4"/>
        <v>#N/A</v>
      </c>
      <c r="G81" s="171"/>
      <c r="H81" s="125"/>
      <c r="I81" s="182"/>
      <c r="J81" s="26"/>
      <c r="K81" s="18"/>
      <c r="L81" s="9"/>
      <c r="M81" s="16"/>
      <c r="N81" s="11"/>
      <c r="Q81" s="10"/>
      <c r="R81" s="10"/>
    </row>
    <row r="82" spans="1:18" ht="9.75">
      <c r="A82" s="178">
        <v>45</v>
      </c>
      <c r="B82" s="179" t="e">
        <f t="shared" si="0"/>
        <v>#N/A</v>
      </c>
      <c r="C82" s="171">
        <f t="shared" si="1"/>
        <v>0</v>
      </c>
      <c r="D82" s="171" t="e">
        <f t="shared" si="2"/>
        <v>#N/A</v>
      </c>
      <c r="E82" s="171" t="e">
        <f t="shared" si="3"/>
        <v>#N/A</v>
      </c>
      <c r="F82" s="171" t="e">
        <f t="shared" si="4"/>
        <v>#N/A</v>
      </c>
      <c r="G82" s="171"/>
      <c r="H82" s="125"/>
      <c r="I82" s="182"/>
      <c r="J82" s="26"/>
      <c r="K82" s="18"/>
      <c r="L82" s="9"/>
      <c r="M82" s="16"/>
      <c r="N82" s="11"/>
      <c r="Q82" s="10"/>
      <c r="R82" s="10"/>
    </row>
    <row r="83" spans="1:18" ht="9.75">
      <c r="A83" s="178">
        <v>46</v>
      </c>
      <c r="B83" s="179" t="e">
        <f t="shared" si="0"/>
        <v>#N/A</v>
      </c>
      <c r="C83" s="171">
        <f t="shared" si="1"/>
        <v>0</v>
      </c>
      <c r="D83" s="171" t="e">
        <f t="shared" si="2"/>
        <v>#N/A</v>
      </c>
      <c r="E83" s="171" t="e">
        <f t="shared" si="3"/>
        <v>#N/A</v>
      </c>
      <c r="F83" s="171" t="e">
        <f t="shared" si="4"/>
        <v>#N/A</v>
      </c>
      <c r="G83" s="171"/>
      <c r="H83" s="125"/>
      <c r="I83" s="182"/>
      <c r="J83" s="26"/>
      <c r="K83" s="18"/>
      <c r="L83" s="9"/>
      <c r="M83" s="16"/>
      <c r="N83" s="11"/>
      <c r="Q83" s="10"/>
      <c r="R83" s="10"/>
    </row>
    <row r="84" spans="1:18" ht="9.75">
      <c r="A84" s="178">
        <v>47</v>
      </c>
      <c r="B84" s="179" t="e">
        <f t="shared" si="0"/>
        <v>#N/A</v>
      </c>
      <c r="C84" s="171">
        <f t="shared" si="1"/>
        <v>0</v>
      </c>
      <c r="D84" s="171" t="e">
        <f t="shared" si="2"/>
        <v>#N/A</v>
      </c>
      <c r="E84" s="171" t="e">
        <f t="shared" si="3"/>
        <v>#N/A</v>
      </c>
      <c r="F84" s="171" t="e">
        <f t="shared" si="4"/>
        <v>#N/A</v>
      </c>
      <c r="G84" s="171"/>
      <c r="H84" s="125"/>
      <c r="I84" s="182"/>
      <c r="J84" s="26"/>
      <c r="K84" s="18"/>
      <c r="L84" s="9"/>
      <c r="M84" s="16"/>
      <c r="N84" s="11"/>
      <c r="Q84" s="10"/>
      <c r="R84" s="10"/>
    </row>
    <row r="85" spans="1:18" ht="9.75">
      <c r="A85" s="178">
        <v>48</v>
      </c>
      <c r="B85" s="179" t="e">
        <f t="shared" si="0"/>
        <v>#N/A</v>
      </c>
      <c r="C85" s="171">
        <f t="shared" si="1"/>
        <v>0</v>
      </c>
      <c r="D85" s="171" t="e">
        <f t="shared" si="2"/>
        <v>#N/A</v>
      </c>
      <c r="E85" s="171" t="e">
        <f t="shared" si="3"/>
        <v>#N/A</v>
      </c>
      <c r="F85" s="171" t="e">
        <f t="shared" si="4"/>
        <v>#N/A</v>
      </c>
      <c r="G85" s="171"/>
      <c r="H85" s="125"/>
      <c r="I85" s="182"/>
      <c r="J85" s="26"/>
      <c r="K85" s="18"/>
      <c r="L85" s="9"/>
      <c r="M85" s="16"/>
      <c r="N85" s="11"/>
      <c r="Q85" s="10"/>
      <c r="R85" s="10"/>
    </row>
    <row r="86" spans="1:18" ht="9.75">
      <c r="A86" s="178">
        <v>49</v>
      </c>
      <c r="B86" s="179" t="e">
        <f t="shared" si="0"/>
        <v>#N/A</v>
      </c>
      <c r="C86" s="171">
        <f t="shared" si="1"/>
        <v>0</v>
      </c>
      <c r="D86" s="171" t="e">
        <f t="shared" si="2"/>
        <v>#N/A</v>
      </c>
      <c r="E86" s="171" t="e">
        <f t="shared" si="3"/>
        <v>#N/A</v>
      </c>
      <c r="F86" s="171" t="e">
        <f t="shared" si="4"/>
        <v>#N/A</v>
      </c>
      <c r="G86" s="171"/>
      <c r="H86" s="125"/>
      <c r="I86" s="182"/>
      <c r="J86" s="26"/>
      <c r="K86" s="18"/>
      <c r="L86" s="9"/>
      <c r="M86" s="16"/>
      <c r="N86" s="11"/>
      <c r="Q86" s="10"/>
      <c r="R86" s="10"/>
    </row>
    <row r="87" spans="1:18" ht="9.75">
      <c r="A87" s="178">
        <v>50</v>
      </c>
      <c r="B87" s="179" t="e">
        <f t="shared" si="0"/>
        <v>#N/A</v>
      </c>
      <c r="C87" s="171">
        <f t="shared" si="1"/>
        <v>0</v>
      </c>
      <c r="D87" s="171" t="e">
        <f t="shared" si="2"/>
        <v>#N/A</v>
      </c>
      <c r="E87" s="171" t="e">
        <f t="shared" si="3"/>
        <v>#N/A</v>
      </c>
      <c r="F87" s="171" t="e">
        <f t="shared" si="4"/>
        <v>#N/A</v>
      </c>
      <c r="G87" s="171"/>
      <c r="H87" s="125"/>
      <c r="I87" s="182"/>
      <c r="J87" s="26"/>
      <c r="K87" s="18"/>
      <c r="L87" s="9"/>
      <c r="M87" s="16"/>
      <c r="N87" s="11"/>
      <c r="Q87" s="10"/>
      <c r="R87" s="10"/>
    </row>
    <row r="88" spans="1:18" ht="9.75">
      <c r="A88" s="178">
        <v>51</v>
      </c>
      <c r="B88" s="179" t="e">
        <f t="shared" si="0"/>
        <v>#N/A</v>
      </c>
      <c r="C88" s="171">
        <f t="shared" si="1"/>
        <v>0</v>
      </c>
      <c r="D88" s="171" t="e">
        <f t="shared" si="2"/>
        <v>#N/A</v>
      </c>
      <c r="E88" s="171" t="e">
        <f t="shared" si="3"/>
        <v>#N/A</v>
      </c>
      <c r="F88" s="171" t="e">
        <f t="shared" si="4"/>
        <v>#N/A</v>
      </c>
      <c r="G88" s="171"/>
      <c r="H88" s="125"/>
      <c r="I88" s="182"/>
      <c r="J88" s="26"/>
      <c r="K88" s="18"/>
      <c r="L88" s="9"/>
      <c r="M88" s="16"/>
      <c r="N88" s="11"/>
      <c r="Q88" s="10"/>
      <c r="R88" s="10"/>
    </row>
    <row r="89" spans="1:18" ht="9.75">
      <c r="A89" s="178">
        <v>52</v>
      </c>
      <c r="B89" s="179" t="e">
        <f t="shared" si="0"/>
        <v>#N/A</v>
      </c>
      <c r="C89" s="171">
        <f t="shared" si="1"/>
        <v>0</v>
      </c>
      <c r="D89" s="171" t="e">
        <f t="shared" si="2"/>
        <v>#N/A</v>
      </c>
      <c r="E89" s="171" t="e">
        <f t="shared" si="3"/>
        <v>#N/A</v>
      </c>
      <c r="F89" s="171" t="e">
        <f t="shared" si="4"/>
        <v>#N/A</v>
      </c>
      <c r="G89" s="171"/>
      <c r="H89" s="125"/>
      <c r="I89" s="182"/>
      <c r="J89" s="26"/>
      <c r="K89" s="18"/>
      <c r="L89" s="9"/>
      <c r="M89" s="16"/>
      <c r="N89" s="11"/>
      <c r="Q89" s="10"/>
      <c r="R89" s="10"/>
    </row>
    <row r="90" spans="1:18" ht="9.75">
      <c r="A90" s="178">
        <v>53</v>
      </c>
      <c r="B90" s="179" t="e">
        <f t="shared" si="0"/>
        <v>#N/A</v>
      </c>
      <c r="C90" s="171">
        <f t="shared" si="1"/>
        <v>0</v>
      </c>
      <c r="D90" s="171" t="e">
        <f t="shared" si="2"/>
        <v>#N/A</v>
      </c>
      <c r="E90" s="171" t="e">
        <f t="shared" si="3"/>
        <v>#N/A</v>
      </c>
      <c r="F90" s="171" t="e">
        <f t="shared" si="4"/>
        <v>#N/A</v>
      </c>
      <c r="G90" s="171"/>
      <c r="H90" s="125"/>
      <c r="I90" s="182"/>
      <c r="J90" s="26"/>
      <c r="K90" s="18"/>
      <c r="L90" s="9"/>
      <c r="M90" s="16"/>
      <c r="N90" s="11"/>
      <c r="Q90" s="10"/>
      <c r="R90" s="10"/>
    </row>
    <row r="91" spans="1:18" ht="9.75">
      <c r="A91" s="178">
        <v>54</v>
      </c>
      <c r="B91" s="179" t="e">
        <f t="shared" si="0"/>
        <v>#N/A</v>
      </c>
      <c r="C91" s="171">
        <f t="shared" si="1"/>
        <v>0</v>
      </c>
      <c r="D91" s="171" t="e">
        <f t="shared" si="2"/>
        <v>#N/A</v>
      </c>
      <c r="E91" s="171" t="e">
        <f t="shared" si="3"/>
        <v>#N/A</v>
      </c>
      <c r="F91" s="171" t="e">
        <f t="shared" si="4"/>
        <v>#N/A</v>
      </c>
      <c r="G91" s="171"/>
      <c r="H91" s="125"/>
      <c r="I91" s="182"/>
      <c r="J91" s="26"/>
      <c r="K91" s="18"/>
      <c r="L91" s="9"/>
      <c r="M91" s="16"/>
      <c r="N91" s="11"/>
      <c r="Q91" s="10"/>
      <c r="R91" s="10"/>
    </row>
    <row r="92" spans="1:18" ht="9.75">
      <c r="A92" s="178">
        <v>55</v>
      </c>
      <c r="B92" s="179" t="e">
        <f t="shared" si="0"/>
        <v>#N/A</v>
      </c>
      <c r="C92" s="171">
        <f t="shared" si="1"/>
        <v>0</v>
      </c>
      <c r="D92" s="171" t="e">
        <f t="shared" si="2"/>
        <v>#N/A</v>
      </c>
      <c r="E92" s="171" t="e">
        <f t="shared" si="3"/>
        <v>#N/A</v>
      </c>
      <c r="F92" s="171" t="e">
        <f t="shared" si="4"/>
        <v>#N/A</v>
      </c>
      <c r="G92" s="171"/>
      <c r="H92" s="125"/>
      <c r="I92" s="182"/>
      <c r="J92" s="26"/>
      <c r="K92" s="18"/>
      <c r="L92" s="9"/>
      <c r="M92" s="16"/>
      <c r="N92" s="11"/>
      <c r="Q92" s="10"/>
      <c r="R92" s="10"/>
    </row>
    <row r="93" spans="1:18" ht="9.75">
      <c r="A93" s="178">
        <v>56</v>
      </c>
      <c r="B93" s="179" t="e">
        <f t="shared" si="0"/>
        <v>#N/A</v>
      </c>
      <c r="C93" s="171">
        <f t="shared" si="1"/>
        <v>0</v>
      </c>
      <c r="D93" s="171" t="e">
        <f t="shared" si="2"/>
        <v>#N/A</v>
      </c>
      <c r="E93" s="171" t="e">
        <f t="shared" si="3"/>
        <v>#N/A</v>
      </c>
      <c r="F93" s="171" t="e">
        <f t="shared" si="4"/>
        <v>#N/A</v>
      </c>
      <c r="G93" s="171"/>
      <c r="H93" s="125"/>
      <c r="I93" s="182"/>
      <c r="J93" s="26"/>
      <c r="K93" s="18"/>
      <c r="L93" s="9"/>
      <c r="M93" s="16"/>
      <c r="N93" s="11"/>
      <c r="Q93" s="10"/>
      <c r="R93" s="10"/>
    </row>
    <row r="94" spans="1:18" ht="9.75">
      <c r="A94" s="178">
        <v>57</v>
      </c>
      <c r="B94" s="179" t="e">
        <f t="shared" si="0"/>
        <v>#N/A</v>
      </c>
      <c r="C94" s="171">
        <f t="shared" si="1"/>
        <v>0</v>
      </c>
      <c r="D94" s="171" t="e">
        <f t="shared" si="2"/>
        <v>#N/A</v>
      </c>
      <c r="E94" s="171" t="e">
        <f t="shared" si="3"/>
        <v>#N/A</v>
      </c>
      <c r="F94" s="171" t="e">
        <f t="shared" si="4"/>
        <v>#N/A</v>
      </c>
      <c r="G94" s="171"/>
      <c r="H94" s="125"/>
      <c r="I94" s="182"/>
      <c r="J94" s="26"/>
      <c r="K94" s="18"/>
      <c r="L94" s="9"/>
      <c r="M94" s="16"/>
      <c r="N94" s="11"/>
      <c r="Q94" s="10"/>
      <c r="R94" s="10"/>
    </row>
    <row r="95" spans="1:18" ht="9.75">
      <c r="A95" s="178">
        <v>58</v>
      </c>
      <c r="B95" s="179" t="e">
        <f t="shared" si="0"/>
        <v>#N/A</v>
      </c>
      <c r="C95" s="171">
        <f t="shared" si="1"/>
        <v>0</v>
      </c>
      <c r="D95" s="171" t="e">
        <f t="shared" si="2"/>
        <v>#N/A</v>
      </c>
      <c r="E95" s="171" t="e">
        <f t="shared" si="3"/>
        <v>#N/A</v>
      </c>
      <c r="F95" s="171" t="e">
        <f t="shared" si="4"/>
        <v>#N/A</v>
      </c>
      <c r="G95" s="171"/>
      <c r="H95" s="125"/>
      <c r="I95" s="182"/>
      <c r="J95" s="26"/>
      <c r="K95" s="18"/>
      <c r="L95" s="9"/>
      <c r="M95" s="16"/>
      <c r="N95" s="11"/>
      <c r="Q95" s="10"/>
      <c r="R95" s="10"/>
    </row>
    <row r="96" spans="1:18" ht="9.75">
      <c r="A96" s="178">
        <v>59</v>
      </c>
      <c r="B96" s="179" t="e">
        <f t="shared" si="0"/>
        <v>#N/A</v>
      </c>
      <c r="C96" s="171">
        <f t="shared" si="1"/>
        <v>0</v>
      </c>
      <c r="D96" s="171" t="e">
        <f t="shared" si="2"/>
        <v>#N/A</v>
      </c>
      <c r="E96" s="171" t="e">
        <f t="shared" si="3"/>
        <v>#N/A</v>
      </c>
      <c r="F96" s="171" t="e">
        <f t="shared" si="4"/>
        <v>#N/A</v>
      </c>
      <c r="G96" s="171"/>
      <c r="H96" s="125"/>
      <c r="I96" s="182"/>
      <c r="J96" s="26"/>
      <c r="K96" s="18"/>
      <c r="L96" s="9"/>
      <c r="M96" s="16"/>
      <c r="N96" s="11"/>
      <c r="Q96" s="10"/>
      <c r="R96" s="10"/>
    </row>
    <row r="97" spans="1:18" ht="9.75">
      <c r="A97" s="178">
        <v>60</v>
      </c>
      <c r="B97" s="179" t="e">
        <f t="shared" si="0"/>
        <v>#N/A</v>
      </c>
      <c r="C97" s="171">
        <f t="shared" si="1"/>
        <v>0</v>
      </c>
      <c r="D97" s="171" t="e">
        <f t="shared" si="2"/>
        <v>#N/A</v>
      </c>
      <c r="E97" s="171" t="e">
        <f t="shared" si="3"/>
        <v>#N/A</v>
      </c>
      <c r="F97" s="171" t="e">
        <f t="shared" si="4"/>
        <v>#N/A</v>
      </c>
      <c r="G97" s="171"/>
      <c r="H97" s="125"/>
      <c r="I97" s="182"/>
      <c r="J97" s="26"/>
      <c r="K97" s="18"/>
      <c r="L97" s="9"/>
      <c r="M97" s="16"/>
      <c r="N97" s="11"/>
      <c r="Q97" s="10"/>
      <c r="R97" s="10"/>
    </row>
    <row r="98" spans="1:18" ht="9.75">
      <c r="A98" s="178">
        <v>61</v>
      </c>
      <c r="B98" s="179" t="e">
        <f t="shared" si="0"/>
        <v>#N/A</v>
      </c>
      <c r="C98" s="171">
        <f t="shared" si="1"/>
        <v>0</v>
      </c>
      <c r="D98" s="171" t="e">
        <f t="shared" si="2"/>
        <v>#N/A</v>
      </c>
      <c r="E98" s="171" t="e">
        <f t="shared" si="3"/>
        <v>#N/A</v>
      </c>
      <c r="F98" s="171" t="e">
        <f t="shared" si="4"/>
        <v>#N/A</v>
      </c>
      <c r="G98" s="171"/>
      <c r="H98" s="125"/>
      <c r="I98" s="182"/>
      <c r="J98" s="26"/>
      <c r="K98" s="18"/>
      <c r="L98" s="9"/>
      <c r="M98" s="16"/>
      <c r="N98" s="11"/>
      <c r="Q98" s="10"/>
      <c r="R98" s="10"/>
    </row>
    <row r="99" spans="1:18" ht="9.75">
      <c r="A99" s="178">
        <v>62</v>
      </c>
      <c r="B99" s="179" t="e">
        <f t="shared" si="0"/>
        <v>#N/A</v>
      </c>
      <c r="C99" s="171">
        <f t="shared" si="1"/>
        <v>0</v>
      </c>
      <c r="D99" s="171" t="e">
        <f t="shared" si="2"/>
        <v>#N/A</v>
      </c>
      <c r="E99" s="171" t="e">
        <f t="shared" si="3"/>
        <v>#N/A</v>
      </c>
      <c r="F99" s="171" t="e">
        <f t="shared" si="4"/>
        <v>#N/A</v>
      </c>
      <c r="G99" s="171"/>
      <c r="H99" s="125"/>
      <c r="I99" s="182"/>
      <c r="J99" s="26"/>
      <c r="K99" s="18"/>
      <c r="L99" s="9"/>
      <c r="M99" s="16"/>
      <c r="N99" s="11"/>
      <c r="Q99" s="10"/>
      <c r="R99" s="10"/>
    </row>
    <row r="100" spans="1:18" ht="9.75">
      <c r="A100" s="178">
        <v>63</v>
      </c>
      <c r="B100" s="179" t="e">
        <f t="shared" si="0"/>
        <v>#N/A</v>
      </c>
      <c r="C100" s="171">
        <f t="shared" si="1"/>
        <v>0</v>
      </c>
      <c r="D100" s="171" t="e">
        <f t="shared" si="2"/>
        <v>#N/A</v>
      </c>
      <c r="E100" s="171" t="e">
        <f t="shared" si="3"/>
        <v>#N/A</v>
      </c>
      <c r="F100" s="171" t="e">
        <f t="shared" si="4"/>
        <v>#N/A</v>
      </c>
      <c r="G100" s="171"/>
      <c r="H100" s="125"/>
      <c r="I100" s="182"/>
      <c r="J100" s="26"/>
      <c r="K100" s="18"/>
      <c r="L100" s="9"/>
      <c r="M100" s="16"/>
      <c r="N100" s="11"/>
      <c r="Q100" s="10"/>
      <c r="R100" s="10"/>
    </row>
    <row r="101" spans="1:18" ht="9.75">
      <c r="A101" s="178">
        <v>64</v>
      </c>
      <c r="B101" s="179" t="e">
        <f t="shared" si="0"/>
        <v>#N/A</v>
      </c>
      <c r="C101" s="171">
        <f t="shared" si="1"/>
        <v>0</v>
      </c>
      <c r="D101" s="171" t="e">
        <f t="shared" si="2"/>
        <v>#N/A</v>
      </c>
      <c r="E101" s="171" t="e">
        <f t="shared" si="3"/>
        <v>#N/A</v>
      </c>
      <c r="F101" s="171" t="e">
        <f t="shared" si="4"/>
        <v>#N/A</v>
      </c>
      <c r="G101" s="171"/>
      <c r="H101" s="125"/>
      <c r="I101" s="182"/>
      <c r="J101" s="26"/>
      <c r="K101" s="18"/>
      <c r="L101" s="9"/>
      <c r="M101" s="16"/>
      <c r="N101" s="11"/>
      <c r="Q101" s="10"/>
      <c r="R101" s="10"/>
    </row>
    <row r="102" spans="1:18" ht="9.75">
      <c r="A102" s="178">
        <v>65</v>
      </c>
      <c r="B102" s="179" t="e">
        <f aca="true" t="shared" si="5" ref="B102:B165">IF(A102&lt;=$B$12*12,$B$10,IF(A102&lt;=$B$3*12,$B$15,0))</f>
        <v>#N/A</v>
      </c>
      <c r="C102" s="171">
        <f t="shared" si="1"/>
        <v>0</v>
      </c>
      <c r="D102" s="171" t="e">
        <f aca="true" t="shared" si="6" ref="D102:D165">IF(A102&gt;$B$3*12,0,IF(A102=$B$3*12,E101*(1+B102/12),IF(A102&lt;=$B$12*12,$B$13,$B$17)))+C102</f>
        <v>#N/A</v>
      </c>
      <c r="E102" s="171" t="e">
        <f aca="true" t="shared" si="7" ref="E102:E165">IF(A102&gt;=$B$3*12,0,E101*(1+B102/12)+C102-D102)</f>
        <v>#N/A</v>
      </c>
      <c r="F102" s="171" t="e">
        <f t="shared" si="4"/>
        <v>#N/A</v>
      </c>
      <c r="G102" s="171"/>
      <c r="H102" s="125"/>
      <c r="I102" s="182"/>
      <c r="J102" s="26"/>
      <c r="K102" s="18"/>
      <c r="L102" s="9"/>
      <c r="M102" s="16"/>
      <c r="N102" s="11"/>
      <c r="Q102" s="10"/>
      <c r="R102" s="10"/>
    </row>
    <row r="103" spans="1:18" ht="9.75">
      <c r="A103" s="178">
        <v>66</v>
      </c>
      <c r="B103" s="179" t="e">
        <f t="shared" si="5"/>
        <v>#N/A</v>
      </c>
      <c r="C103" s="171">
        <f aca="true" t="shared" si="8" ref="C103:C166">IF(A103&lt;=$B$3*12,$B$6+IF(AND(MOD(A103,12)=0,A103&lt;$B$3*12),$B$7,0)+IF(A103=$B$3*12,$B$4,0))</f>
        <v>0</v>
      </c>
      <c r="D103" s="171" t="e">
        <f t="shared" si="6"/>
        <v>#N/A</v>
      </c>
      <c r="E103" s="171" t="e">
        <f t="shared" si="7"/>
        <v>#N/A</v>
      </c>
      <c r="F103" s="171" t="e">
        <f aca="true" t="shared" si="9" ref="F103:F166">-D103</f>
        <v>#N/A</v>
      </c>
      <c r="G103" s="171"/>
      <c r="H103" s="125"/>
      <c r="I103" s="182"/>
      <c r="J103" s="26"/>
      <c r="K103" s="18"/>
      <c r="L103" s="9"/>
      <c r="M103" s="16"/>
      <c r="N103" s="11"/>
      <c r="Q103" s="10"/>
      <c r="R103" s="10"/>
    </row>
    <row r="104" spans="1:18" ht="9.75">
      <c r="A104" s="178">
        <v>67</v>
      </c>
      <c r="B104" s="179" t="e">
        <f t="shared" si="5"/>
        <v>#N/A</v>
      </c>
      <c r="C104" s="171">
        <f t="shared" si="8"/>
        <v>0</v>
      </c>
      <c r="D104" s="171" t="e">
        <f t="shared" si="6"/>
        <v>#N/A</v>
      </c>
      <c r="E104" s="171" t="e">
        <f t="shared" si="7"/>
        <v>#N/A</v>
      </c>
      <c r="F104" s="171" t="e">
        <f t="shared" si="9"/>
        <v>#N/A</v>
      </c>
      <c r="G104" s="171"/>
      <c r="H104" s="125"/>
      <c r="I104" s="182"/>
      <c r="J104" s="26"/>
      <c r="K104" s="18"/>
      <c r="L104" s="9"/>
      <c r="M104" s="16"/>
      <c r="N104" s="11"/>
      <c r="Q104" s="10"/>
      <c r="R104" s="10"/>
    </row>
    <row r="105" spans="1:18" ht="9.75">
      <c r="A105" s="178">
        <v>68</v>
      </c>
      <c r="B105" s="179" t="e">
        <f t="shared" si="5"/>
        <v>#N/A</v>
      </c>
      <c r="C105" s="171">
        <f t="shared" si="8"/>
        <v>0</v>
      </c>
      <c r="D105" s="171" t="e">
        <f t="shared" si="6"/>
        <v>#N/A</v>
      </c>
      <c r="E105" s="171" t="e">
        <f t="shared" si="7"/>
        <v>#N/A</v>
      </c>
      <c r="F105" s="171" t="e">
        <f t="shared" si="9"/>
        <v>#N/A</v>
      </c>
      <c r="G105" s="171"/>
      <c r="H105" s="125"/>
      <c r="I105" s="182"/>
      <c r="J105" s="26"/>
      <c r="K105" s="18"/>
      <c r="L105" s="9"/>
      <c r="M105" s="16"/>
      <c r="N105" s="11"/>
      <c r="Q105" s="10"/>
      <c r="R105" s="10"/>
    </row>
    <row r="106" spans="1:18" ht="9.75">
      <c r="A106" s="178">
        <v>69</v>
      </c>
      <c r="B106" s="179" t="e">
        <f t="shared" si="5"/>
        <v>#N/A</v>
      </c>
      <c r="C106" s="171">
        <f t="shared" si="8"/>
        <v>0</v>
      </c>
      <c r="D106" s="171" t="e">
        <f t="shared" si="6"/>
        <v>#N/A</v>
      </c>
      <c r="E106" s="171" t="e">
        <f t="shared" si="7"/>
        <v>#N/A</v>
      </c>
      <c r="F106" s="171" t="e">
        <f t="shared" si="9"/>
        <v>#N/A</v>
      </c>
      <c r="G106" s="171"/>
      <c r="H106" s="125"/>
      <c r="I106" s="182"/>
      <c r="J106" s="26"/>
      <c r="K106" s="18"/>
      <c r="L106" s="9"/>
      <c r="M106" s="16"/>
      <c r="N106" s="11"/>
      <c r="Q106" s="10"/>
      <c r="R106" s="10"/>
    </row>
    <row r="107" spans="1:18" ht="9.75">
      <c r="A107" s="178">
        <v>70</v>
      </c>
      <c r="B107" s="179" t="e">
        <f t="shared" si="5"/>
        <v>#N/A</v>
      </c>
      <c r="C107" s="171">
        <f t="shared" si="8"/>
        <v>0</v>
      </c>
      <c r="D107" s="171" t="e">
        <f t="shared" si="6"/>
        <v>#N/A</v>
      </c>
      <c r="E107" s="171" t="e">
        <f t="shared" si="7"/>
        <v>#N/A</v>
      </c>
      <c r="F107" s="171" t="e">
        <f t="shared" si="9"/>
        <v>#N/A</v>
      </c>
      <c r="G107" s="171"/>
      <c r="H107" s="125"/>
      <c r="I107" s="182"/>
      <c r="J107" s="26"/>
      <c r="K107" s="18"/>
      <c r="L107" s="9"/>
      <c r="M107" s="16"/>
      <c r="N107" s="11"/>
      <c r="Q107" s="10"/>
      <c r="R107" s="10"/>
    </row>
    <row r="108" spans="1:18" ht="9.75">
      <c r="A108" s="178">
        <v>71</v>
      </c>
      <c r="B108" s="179" t="e">
        <f t="shared" si="5"/>
        <v>#N/A</v>
      </c>
      <c r="C108" s="171">
        <f t="shared" si="8"/>
        <v>0</v>
      </c>
      <c r="D108" s="171" t="e">
        <f t="shared" si="6"/>
        <v>#N/A</v>
      </c>
      <c r="E108" s="171" t="e">
        <f t="shared" si="7"/>
        <v>#N/A</v>
      </c>
      <c r="F108" s="171" t="e">
        <f t="shared" si="9"/>
        <v>#N/A</v>
      </c>
      <c r="G108" s="171"/>
      <c r="H108" s="125"/>
      <c r="I108" s="182"/>
      <c r="J108" s="26"/>
      <c r="K108" s="18"/>
      <c r="L108" s="9"/>
      <c r="M108" s="16"/>
      <c r="N108" s="11"/>
      <c r="Q108" s="10"/>
      <c r="R108" s="10"/>
    </row>
    <row r="109" spans="1:18" ht="9.75">
      <c r="A109" s="178">
        <v>72</v>
      </c>
      <c r="B109" s="179" t="e">
        <f t="shared" si="5"/>
        <v>#N/A</v>
      </c>
      <c r="C109" s="171">
        <f t="shared" si="8"/>
        <v>0</v>
      </c>
      <c r="D109" s="171" t="e">
        <f t="shared" si="6"/>
        <v>#N/A</v>
      </c>
      <c r="E109" s="171" t="e">
        <f t="shared" si="7"/>
        <v>#N/A</v>
      </c>
      <c r="F109" s="171" t="e">
        <f t="shared" si="9"/>
        <v>#N/A</v>
      </c>
      <c r="G109" s="171"/>
      <c r="H109" s="125"/>
      <c r="I109" s="182"/>
      <c r="J109" s="26"/>
      <c r="K109" s="18"/>
      <c r="L109" s="9"/>
      <c r="M109" s="16"/>
      <c r="N109" s="11"/>
      <c r="Q109" s="10"/>
      <c r="R109" s="10"/>
    </row>
    <row r="110" spans="1:18" ht="9.75">
      <c r="A110" s="178">
        <v>73</v>
      </c>
      <c r="B110" s="179" t="e">
        <f t="shared" si="5"/>
        <v>#N/A</v>
      </c>
      <c r="C110" s="171">
        <f t="shared" si="8"/>
        <v>0</v>
      </c>
      <c r="D110" s="171" t="e">
        <f t="shared" si="6"/>
        <v>#N/A</v>
      </c>
      <c r="E110" s="171" t="e">
        <f t="shared" si="7"/>
        <v>#N/A</v>
      </c>
      <c r="F110" s="171" t="e">
        <f t="shared" si="9"/>
        <v>#N/A</v>
      </c>
      <c r="G110" s="171"/>
      <c r="H110" s="125"/>
      <c r="I110" s="182"/>
      <c r="J110" s="26"/>
      <c r="K110" s="18"/>
      <c r="L110" s="9"/>
      <c r="M110" s="16"/>
      <c r="N110" s="11"/>
      <c r="Q110" s="10"/>
      <c r="R110" s="10"/>
    </row>
    <row r="111" spans="1:18" ht="9.75">
      <c r="A111" s="178">
        <v>74</v>
      </c>
      <c r="B111" s="179" t="e">
        <f t="shared" si="5"/>
        <v>#N/A</v>
      </c>
      <c r="C111" s="171">
        <f t="shared" si="8"/>
        <v>0</v>
      </c>
      <c r="D111" s="171" t="e">
        <f t="shared" si="6"/>
        <v>#N/A</v>
      </c>
      <c r="E111" s="171" t="e">
        <f t="shared" si="7"/>
        <v>#N/A</v>
      </c>
      <c r="F111" s="171" t="e">
        <f t="shared" si="9"/>
        <v>#N/A</v>
      </c>
      <c r="G111" s="171"/>
      <c r="H111" s="125"/>
      <c r="I111" s="182"/>
      <c r="J111" s="26"/>
      <c r="K111" s="18"/>
      <c r="L111" s="9"/>
      <c r="M111" s="16"/>
      <c r="N111" s="11"/>
      <c r="Q111" s="10"/>
      <c r="R111" s="10"/>
    </row>
    <row r="112" spans="1:18" ht="9.75">
      <c r="A112" s="178">
        <v>75</v>
      </c>
      <c r="B112" s="179" t="e">
        <f t="shared" si="5"/>
        <v>#N/A</v>
      </c>
      <c r="C112" s="171">
        <f t="shared" si="8"/>
        <v>0</v>
      </c>
      <c r="D112" s="171" t="e">
        <f t="shared" si="6"/>
        <v>#N/A</v>
      </c>
      <c r="E112" s="171" t="e">
        <f t="shared" si="7"/>
        <v>#N/A</v>
      </c>
      <c r="F112" s="171" t="e">
        <f t="shared" si="9"/>
        <v>#N/A</v>
      </c>
      <c r="G112" s="171"/>
      <c r="H112" s="125"/>
      <c r="I112" s="182"/>
      <c r="J112" s="26"/>
      <c r="K112" s="18"/>
      <c r="L112" s="9"/>
      <c r="M112" s="16"/>
      <c r="N112" s="11"/>
      <c r="Q112" s="10"/>
      <c r="R112" s="10"/>
    </row>
    <row r="113" spans="1:18" ht="9.75">
      <c r="A113" s="178">
        <v>76</v>
      </c>
      <c r="B113" s="179" t="e">
        <f t="shared" si="5"/>
        <v>#N/A</v>
      </c>
      <c r="C113" s="171">
        <f t="shared" si="8"/>
        <v>0</v>
      </c>
      <c r="D113" s="171" t="e">
        <f t="shared" si="6"/>
        <v>#N/A</v>
      </c>
      <c r="E113" s="171" t="e">
        <f t="shared" si="7"/>
        <v>#N/A</v>
      </c>
      <c r="F113" s="171" t="e">
        <f t="shared" si="9"/>
        <v>#N/A</v>
      </c>
      <c r="G113" s="171"/>
      <c r="H113" s="125"/>
      <c r="I113" s="182"/>
      <c r="J113" s="26"/>
      <c r="K113" s="18"/>
      <c r="L113" s="9"/>
      <c r="M113" s="16"/>
      <c r="N113" s="11"/>
      <c r="Q113" s="10"/>
      <c r="R113" s="10"/>
    </row>
    <row r="114" spans="1:18" ht="9.75">
      <c r="A114" s="178">
        <v>77</v>
      </c>
      <c r="B114" s="179" t="e">
        <f t="shared" si="5"/>
        <v>#N/A</v>
      </c>
      <c r="C114" s="171">
        <f t="shared" si="8"/>
        <v>0</v>
      </c>
      <c r="D114" s="171" t="e">
        <f t="shared" si="6"/>
        <v>#N/A</v>
      </c>
      <c r="E114" s="171" t="e">
        <f t="shared" si="7"/>
        <v>#N/A</v>
      </c>
      <c r="F114" s="171" t="e">
        <f t="shared" si="9"/>
        <v>#N/A</v>
      </c>
      <c r="G114" s="171"/>
      <c r="H114" s="125"/>
      <c r="I114" s="182"/>
      <c r="J114" s="26"/>
      <c r="K114" s="18"/>
      <c r="L114" s="9"/>
      <c r="M114" s="16"/>
      <c r="N114" s="11"/>
      <c r="Q114" s="10"/>
      <c r="R114" s="10"/>
    </row>
    <row r="115" spans="1:18" ht="9.75">
      <c r="A115" s="178">
        <v>78</v>
      </c>
      <c r="B115" s="179" t="e">
        <f t="shared" si="5"/>
        <v>#N/A</v>
      </c>
      <c r="C115" s="171">
        <f t="shared" si="8"/>
        <v>0</v>
      </c>
      <c r="D115" s="171" t="e">
        <f t="shared" si="6"/>
        <v>#N/A</v>
      </c>
      <c r="E115" s="171" t="e">
        <f t="shared" si="7"/>
        <v>#N/A</v>
      </c>
      <c r="F115" s="171" t="e">
        <f t="shared" si="9"/>
        <v>#N/A</v>
      </c>
      <c r="G115" s="171"/>
      <c r="H115" s="125"/>
      <c r="I115" s="182"/>
      <c r="J115" s="26"/>
      <c r="K115" s="18"/>
      <c r="L115" s="9"/>
      <c r="M115" s="16"/>
      <c r="N115" s="11"/>
      <c r="Q115" s="10"/>
      <c r="R115" s="10"/>
    </row>
    <row r="116" spans="1:18" ht="9.75">
      <c r="A116" s="178">
        <v>79</v>
      </c>
      <c r="B116" s="179" t="e">
        <f t="shared" si="5"/>
        <v>#N/A</v>
      </c>
      <c r="C116" s="171">
        <f t="shared" si="8"/>
        <v>0</v>
      </c>
      <c r="D116" s="171" t="e">
        <f t="shared" si="6"/>
        <v>#N/A</v>
      </c>
      <c r="E116" s="171" t="e">
        <f t="shared" si="7"/>
        <v>#N/A</v>
      </c>
      <c r="F116" s="171" t="e">
        <f t="shared" si="9"/>
        <v>#N/A</v>
      </c>
      <c r="G116" s="171"/>
      <c r="H116" s="125"/>
      <c r="I116" s="182"/>
      <c r="J116" s="26"/>
      <c r="K116" s="18"/>
      <c r="L116" s="9"/>
      <c r="M116" s="16"/>
      <c r="N116" s="11"/>
      <c r="Q116" s="10"/>
      <c r="R116" s="10"/>
    </row>
    <row r="117" spans="1:18" ht="9.75">
      <c r="A117" s="178">
        <v>80</v>
      </c>
      <c r="B117" s="179" t="e">
        <f t="shared" si="5"/>
        <v>#N/A</v>
      </c>
      <c r="C117" s="171">
        <f t="shared" si="8"/>
        <v>0</v>
      </c>
      <c r="D117" s="171" t="e">
        <f t="shared" si="6"/>
        <v>#N/A</v>
      </c>
      <c r="E117" s="171" t="e">
        <f t="shared" si="7"/>
        <v>#N/A</v>
      </c>
      <c r="F117" s="171" t="e">
        <f t="shared" si="9"/>
        <v>#N/A</v>
      </c>
      <c r="G117" s="171"/>
      <c r="H117" s="125"/>
      <c r="I117" s="182"/>
      <c r="J117" s="26"/>
      <c r="K117" s="18"/>
      <c r="L117" s="9"/>
      <c r="M117" s="16"/>
      <c r="N117" s="11"/>
      <c r="Q117" s="10"/>
      <c r="R117" s="10"/>
    </row>
    <row r="118" spans="1:18" ht="9.75">
      <c r="A118" s="178">
        <v>81</v>
      </c>
      <c r="B118" s="179" t="e">
        <f t="shared" si="5"/>
        <v>#N/A</v>
      </c>
      <c r="C118" s="171">
        <f t="shared" si="8"/>
        <v>0</v>
      </c>
      <c r="D118" s="171" t="e">
        <f t="shared" si="6"/>
        <v>#N/A</v>
      </c>
      <c r="E118" s="171" t="e">
        <f t="shared" si="7"/>
        <v>#N/A</v>
      </c>
      <c r="F118" s="171" t="e">
        <f t="shared" si="9"/>
        <v>#N/A</v>
      </c>
      <c r="G118" s="171"/>
      <c r="H118" s="125"/>
      <c r="I118" s="182"/>
      <c r="J118" s="26"/>
      <c r="K118" s="18"/>
      <c r="L118" s="9"/>
      <c r="M118" s="16"/>
      <c r="N118" s="11"/>
      <c r="Q118" s="10"/>
      <c r="R118" s="10"/>
    </row>
    <row r="119" spans="1:18" ht="9.75">
      <c r="A119" s="178">
        <v>82</v>
      </c>
      <c r="B119" s="179" t="e">
        <f t="shared" si="5"/>
        <v>#N/A</v>
      </c>
      <c r="C119" s="171">
        <f t="shared" si="8"/>
        <v>0</v>
      </c>
      <c r="D119" s="171" t="e">
        <f t="shared" si="6"/>
        <v>#N/A</v>
      </c>
      <c r="E119" s="171" t="e">
        <f t="shared" si="7"/>
        <v>#N/A</v>
      </c>
      <c r="F119" s="171" t="e">
        <f t="shared" si="9"/>
        <v>#N/A</v>
      </c>
      <c r="G119" s="171"/>
      <c r="H119" s="125"/>
      <c r="I119" s="182"/>
      <c r="J119" s="26"/>
      <c r="K119" s="18"/>
      <c r="L119" s="9"/>
      <c r="M119" s="16"/>
      <c r="N119" s="11"/>
      <c r="Q119" s="10"/>
      <c r="R119" s="10"/>
    </row>
    <row r="120" spans="1:18" ht="9.75">
      <c r="A120" s="178">
        <v>83</v>
      </c>
      <c r="B120" s="179" t="e">
        <f t="shared" si="5"/>
        <v>#N/A</v>
      </c>
      <c r="C120" s="171">
        <f t="shared" si="8"/>
        <v>0</v>
      </c>
      <c r="D120" s="171" t="e">
        <f t="shared" si="6"/>
        <v>#N/A</v>
      </c>
      <c r="E120" s="171" t="e">
        <f t="shared" si="7"/>
        <v>#N/A</v>
      </c>
      <c r="F120" s="171" t="e">
        <f t="shared" si="9"/>
        <v>#N/A</v>
      </c>
      <c r="G120" s="171"/>
      <c r="H120" s="125"/>
      <c r="I120" s="182"/>
      <c r="J120" s="26"/>
      <c r="K120" s="18"/>
      <c r="L120" s="9"/>
      <c r="M120" s="16"/>
      <c r="N120" s="11"/>
      <c r="Q120" s="10"/>
      <c r="R120" s="10"/>
    </row>
    <row r="121" spans="1:18" ht="9.75">
      <c r="A121" s="178">
        <v>84</v>
      </c>
      <c r="B121" s="179" t="e">
        <f t="shared" si="5"/>
        <v>#N/A</v>
      </c>
      <c r="C121" s="171">
        <f t="shared" si="8"/>
        <v>0</v>
      </c>
      <c r="D121" s="171" t="e">
        <f t="shared" si="6"/>
        <v>#N/A</v>
      </c>
      <c r="E121" s="171" t="e">
        <f t="shared" si="7"/>
        <v>#N/A</v>
      </c>
      <c r="F121" s="171" t="e">
        <f t="shared" si="9"/>
        <v>#N/A</v>
      </c>
      <c r="G121" s="171"/>
      <c r="H121" s="125"/>
      <c r="I121" s="182"/>
      <c r="J121" s="26"/>
      <c r="K121" s="18"/>
      <c r="L121" s="9"/>
      <c r="M121" s="16"/>
      <c r="N121" s="11"/>
      <c r="Q121" s="10"/>
      <c r="R121" s="10"/>
    </row>
    <row r="122" spans="1:18" ht="9.75">
      <c r="A122" s="178">
        <v>85</v>
      </c>
      <c r="B122" s="179" t="e">
        <f t="shared" si="5"/>
        <v>#N/A</v>
      </c>
      <c r="C122" s="171">
        <f t="shared" si="8"/>
        <v>0</v>
      </c>
      <c r="D122" s="171" t="e">
        <f t="shared" si="6"/>
        <v>#N/A</v>
      </c>
      <c r="E122" s="171" t="e">
        <f t="shared" si="7"/>
        <v>#N/A</v>
      </c>
      <c r="F122" s="171" t="e">
        <f t="shared" si="9"/>
        <v>#N/A</v>
      </c>
      <c r="G122" s="171"/>
      <c r="H122" s="125"/>
      <c r="I122" s="182"/>
      <c r="J122" s="26"/>
      <c r="K122" s="18"/>
      <c r="L122" s="9"/>
      <c r="M122" s="16"/>
      <c r="N122" s="11"/>
      <c r="Q122" s="10"/>
      <c r="R122" s="10"/>
    </row>
    <row r="123" spans="1:18" ht="9.75">
      <c r="A123" s="178">
        <v>86</v>
      </c>
      <c r="B123" s="179" t="e">
        <f t="shared" si="5"/>
        <v>#N/A</v>
      </c>
      <c r="C123" s="171">
        <f t="shared" si="8"/>
        <v>0</v>
      </c>
      <c r="D123" s="171" t="e">
        <f t="shared" si="6"/>
        <v>#N/A</v>
      </c>
      <c r="E123" s="171" t="e">
        <f t="shared" si="7"/>
        <v>#N/A</v>
      </c>
      <c r="F123" s="171" t="e">
        <f t="shared" si="9"/>
        <v>#N/A</v>
      </c>
      <c r="G123" s="171"/>
      <c r="H123" s="125"/>
      <c r="I123" s="182"/>
      <c r="J123" s="26"/>
      <c r="K123" s="18"/>
      <c r="L123" s="9"/>
      <c r="M123" s="16"/>
      <c r="N123" s="11"/>
      <c r="Q123" s="10"/>
      <c r="R123" s="10"/>
    </row>
    <row r="124" spans="1:18" ht="9.75">
      <c r="A124" s="178">
        <v>87</v>
      </c>
      <c r="B124" s="179" t="e">
        <f t="shared" si="5"/>
        <v>#N/A</v>
      </c>
      <c r="C124" s="171">
        <f t="shared" si="8"/>
        <v>0</v>
      </c>
      <c r="D124" s="171" t="e">
        <f t="shared" si="6"/>
        <v>#N/A</v>
      </c>
      <c r="E124" s="171" t="e">
        <f t="shared" si="7"/>
        <v>#N/A</v>
      </c>
      <c r="F124" s="171" t="e">
        <f t="shared" si="9"/>
        <v>#N/A</v>
      </c>
      <c r="G124" s="171"/>
      <c r="H124" s="125"/>
      <c r="I124" s="182"/>
      <c r="J124" s="26"/>
      <c r="K124" s="18"/>
      <c r="L124" s="9"/>
      <c r="M124" s="16"/>
      <c r="N124" s="11"/>
      <c r="Q124" s="10"/>
      <c r="R124" s="10"/>
    </row>
    <row r="125" spans="1:18" ht="9.75">
      <c r="A125" s="178">
        <v>88</v>
      </c>
      <c r="B125" s="179" t="e">
        <f t="shared" si="5"/>
        <v>#N/A</v>
      </c>
      <c r="C125" s="171">
        <f t="shared" si="8"/>
        <v>0</v>
      </c>
      <c r="D125" s="171" t="e">
        <f t="shared" si="6"/>
        <v>#N/A</v>
      </c>
      <c r="E125" s="171" t="e">
        <f t="shared" si="7"/>
        <v>#N/A</v>
      </c>
      <c r="F125" s="171" t="e">
        <f t="shared" si="9"/>
        <v>#N/A</v>
      </c>
      <c r="G125" s="171"/>
      <c r="H125" s="125"/>
      <c r="I125" s="182"/>
      <c r="J125" s="26"/>
      <c r="K125" s="18"/>
      <c r="L125" s="9"/>
      <c r="M125" s="16"/>
      <c r="N125" s="11"/>
      <c r="Q125" s="10"/>
      <c r="R125" s="10"/>
    </row>
    <row r="126" spans="1:18" ht="9.75">
      <c r="A126" s="178">
        <v>89</v>
      </c>
      <c r="B126" s="179" t="e">
        <f t="shared" si="5"/>
        <v>#N/A</v>
      </c>
      <c r="C126" s="171">
        <f t="shared" si="8"/>
        <v>0</v>
      </c>
      <c r="D126" s="171" t="e">
        <f t="shared" si="6"/>
        <v>#N/A</v>
      </c>
      <c r="E126" s="171" t="e">
        <f t="shared" si="7"/>
        <v>#N/A</v>
      </c>
      <c r="F126" s="171" t="e">
        <f t="shared" si="9"/>
        <v>#N/A</v>
      </c>
      <c r="G126" s="171"/>
      <c r="H126" s="125"/>
      <c r="I126" s="182"/>
      <c r="J126" s="26"/>
      <c r="K126" s="18"/>
      <c r="L126" s="9"/>
      <c r="M126" s="16"/>
      <c r="N126" s="11"/>
      <c r="Q126" s="10"/>
      <c r="R126" s="10"/>
    </row>
    <row r="127" spans="1:18" ht="9.75">
      <c r="A127" s="178">
        <v>90</v>
      </c>
      <c r="B127" s="179" t="e">
        <f t="shared" si="5"/>
        <v>#N/A</v>
      </c>
      <c r="C127" s="171">
        <f t="shared" si="8"/>
        <v>0</v>
      </c>
      <c r="D127" s="171" t="e">
        <f t="shared" si="6"/>
        <v>#N/A</v>
      </c>
      <c r="E127" s="171" t="e">
        <f t="shared" si="7"/>
        <v>#N/A</v>
      </c>
      <c r="F127" s="171" t="e">
        <f t="shared" si="9"/>
        <v>#N/A</v>
      </c>
      <c r="G127" s="171"/>
      <c r="H127" s="125"/>
      <c r="I127" s="182"/>
      <c r="J127" s="26"/>
      <c r="K127" s="18"/>
      <c r="L127" s="9"/>
      <c r="M127" s="16"/>
      <c r="N127" s="11"/>
      <c r="Q127" s="10"/>
      <c r="R127" s="10"/>
    </row>
    <row r="128" spans="1:18" ht="9.75">
      <c r="A128" s="178">
        <v>91</v>
      </c>
      <c r="B128" s="179" t="e">
        <f t="shared" si="5"/>
        <v>#N/A</v>
      </c>
      <c r="C128" s="171">
        <f t="shared" si="8"/>
        <v>0</v>
      </c>
      <c r="D128" s="171" t="e">
        <f t="shared" si="6"/>
        <v>#N/A</v>
      </c>
      <c r="E128" s="171" t="e">
        <f t="shared" si="7"/>
        <v>#N/A</v>
      </c>
      <c r="F128" s="171" t="e">
        <f t="shared" si="9"/>
        <v>#N/A</v>
      </c>
      <c r="G128" s="171"/>
      <c r="H128" s="125"/>
      <c r="I128" s="182"/>
      <c r="J128" s="26"/>
      <c r="K128" s="18"/>
      <c r="L128" s="9"/>
      <c r="M128" s="16"/>
      <c r="N128" s="11"/>
      <c r="Q128" s="10"/>
      <c r="R128" s="10"/>
    </row>
    <row r="129" spans="1:18" ht="9.75">
      <c r="A129" s="178">
        <v>92</v>
      </c>
      <c r="B129" s="179" t="e">
        <f t="shared" si="5"/>
        <v>#N/A</v>
      </c>
      <c r="C129" s="171">
        <f t="shared" si="8"/>
        <v>0</v>
      </c>
      <c r="D129" s="171" t="e">
        <f t="shared" si="6"/>
        <v>#N/A</v>
      </c>
      <c r="E129" s="171" t="e">
        <f t="shared" si="7"/>
        <v>#N/A</v>
      </c>
      <c r="F129" s="171" t="e">
        <f t="shared" si="9"/>
        <v>#N/A</v>
      </c>
      <c r="G129" s="171"/>
      <c r="H129" s="125"/>
      <c r="I129" s="182"/>
      <c r="J129" s="26"/>
      <c r="K129" s="18"/>
      <c r="L129" s="9"/>
      <c r="M129" s="16"/>
      <c r="N129" s="11"/>
      <c r="Q129" s="10"/>
      <c r="R129" s="10"/>
    </row>
    <row r="130" spans="1:18" ht="9.75">
      <c r="A130" s="178">
        <v>93</v>
      </c>
      <c r="B130" s="179" t="e">
        <f t="shared" si="5"/>
        <v>#N/A</v>
      </c>
      <c r="C130" s="171">
        <f t="shared" si="8"/>
        <v>0</v>
      </c>
      <c r="D130" s="171" t="e">
        <f t="shared" si="6"/>
        <v>#N/A</v>
      </c>
      <c r="E130" s="171" t="e">
        <f t="shared" si="7"/>
        <v>#N/A</v>
      </c>
      <c r="F130" s="171" t="e">
        <f t="shared" si="9"/>
        <v>#N/A</v>
      </c>
      <c r="G130" s="171"/>
      <c r="H130" s="125"/>
      <c r="I130" s="182"/>
      <c r="J130" s="26"/>
      <c r="K130" s="18"/>
      <c r="L130" s="9"/>
      <c r="M130" s="16"/>
      <c r="N130" s="11"/>
      <c r="Q130" s="10"/>
      <c r="R130" s="10"/>
    </row>
    <row r="131" spans="1:18" ht="9.75">
      <c r="A131" s="178">
        <v>94</v>
      </c>
      <c r="B131" s="179" t="e">
        <f t="shared" si="5"/>
        <v>#N/A</v>
      </c>
      <c r="C131" s="171">
        <f t="shared" si="8"/>
        <v>0</v>
      </c>
      <c r="D131" s="171" t="e">
        <f t="shared" si="6"/>
        <v>#N/A</v>
      </c>
      <c r="E131" s="171" t="e">
        <f t="shared" si="7"/>
        <v>#N/A</v>
      </c>
      <c r="F131" s="171" t="e">
        <f t="shared" si="9"/>
        <v>#N/A</v>
      </c>
      <c r="G131" s="171"/>
      <c r="H131" s="125"/>
      <c r="I131" s="182"/>
      <c r="J131" s="26"/>
      <c r="K131" s="18"/>
      <c r="L131" s="9"/>
      <c r="M131" s="16"/>
      <c r="N131" s="11"/>
      <c r="Q131" s="10"/>
      <c r="R131" s="10"/>
    </row>
    <row r="132" spans="1:18" ht="9.75">
      <c r="A132" s="178">
        <v>95</v>
      </c>
      <c r="B132" s="179" t="e">
        <f t="shared" si="5"/>
        <v>#N/A</v>
      </c>
      <c r="C132" s="171">
        <f t="shared" si="8"/>
        <v>0</v>
      </c>
      <c r="D132" s="171" t="e">
        <f t="shared" si="6"/>
        <v>#N/A</v>
      </c>
      <c r="E132" s="171" t="e">
        <f t="shared" si="7"/>
        <v>#N/A</v>
      </c>
      <c r="F132" s="171" t="e">
        <f t="shared" si="9"/>
        <v>#N/A</v>
      </c>
      <c r="G132" s="171"/>
      <c r="H132" s="125"/>
      <c r="I132" s="182"/>
      <c r="J132" s="26"/>
      <c r="K132" s="18"/>
      <c r="L132" s="9"/>
      <c r="M132" s="16"/>
      <c r="N132" s="11"/>
      <c r="Q132" s="10"/>
      <c r="R132" s="10"/>
    </row>
    <row r="133" spans="1:18" ht="9.75">
      <c r="A133" s="178">
        <v>96</v>
      </c>
      <c r="B133" s="179" t="e">
        <f t="shared" si="5"/>
        <v>#N/A</v>
      </c>
      <c r="C133" s="171">
        <f t="shared" si="8"/>
        <v>0</v>
      </c>
      <c r="D133" s="171" t="e">
        <f t="shared" si="6"/>
        <v>#N/A</v>
      </c>
      <c r="E133" s="171" t="e">
        <f t="shared" si="7"/>
        <v>#N/A</v>
      </c>
      <c r="F133" s="171" t="e">
        <f t="shared" si="9"/>
        <v>#N/A</v>
      </c>
      <c r="G133" s="171"/>
      <c r="H133" s="125"/>
      <c r="I133" s="182"/>
      <c r="J133" s="26"/>
      <c r="K133" s="18"/>
      <c r="L133" s="9"/>
      <c r="M133" s="16"/>
      <c r="N133" s="11"/>
      <c r="Q133" s="10"/>
      <c r="R133" s="10"/>
    </row>
    <row r="134" spans="1:18" ht="9.75">
      <c r="A134" s="178">
        <v>97</v>
      </c>
      <c r="B134" s="179" t="e">
        <f t="shared" si="5"/>
        <v>#N/A</v>
      </c>
      <c r="C134" s="171">
        <f t="shared" si="8"/>
        <v>0</v>
      </c>
      <c r="D134" s="171" t="e">
        <f t="shared" si="6"/>
        <v>#N/A</v>
      </c>
      <c r="E134" s="171" t="e">
        <f t="shared" si="7"/>
        <v>#N/A</v>
      </c>
      <c r="F134" s="171" t="e">
        <f t="shared" si="9"/>
        <v>#N/A</v>
      </c>
      <c r="G134" s="171"/>
      <c r="H134" s="125"/>
      <c r="I134" s="182"/>
      <c r="J134" s="26"/>
      <c r="K134" s="18"/>
      <c r="L134" s="9"/>
      <c r="M134" s="16"/>
      <c r="N134" s="11"/>
      <c r="Q134" s="10"/>
      <c r="R134" s="10"/>
    </row>
    <row r="135" spans="1:18" ht="9.75">
      <c r="A135" s="178">
        <v>98</v>
      </c>
      <c r="B135" s="179" t="e">
        <f t="shared" si="5"/>
        <v>#N/A</v>
      </c>
      <c r="C135" s="171">
        <f t="shared" si="8"/>
        <v>0</v>
      </c>
      <c r="D135" s="171" t="e">
        <f t="shared" si="6"/>
        <v>#N/A</v>
      </c>
      <c r="E135" s="171" t="e">
        <f t="shared" si="7"/>
        <v>#N/A</v>
      </c>
      <c r="F135" s="171" t="e">
        <f t="shared" si="9"/>
        <v>#N/A</v>
      </c>
      <c r="G135" s="171"/>
      <c r="H135" s="125"/>
      <c r="I135" s="182"/>
      <c r="J135" s="26"/>
      <c r="K135" s="18"/>
      <c r="L135" s="9"/>
      <c r="M135" s="16"/>
      <c r="N135" s="11"/>
      <c r="Q135" s="10"/>
      <c r="R135" s="10"/>
    </row>
    <row r="136" spans="1:18" ht="9.75">
      <c r="A136" s="178">
        <v>99</v>
      </c>
      <c r="B136" s="179" t="e">
        <f t="shared" si="5"/>
        <v>#N/A</v>
      </c>
      <c r="C136" s="171">
        <f t="shared" si="8"/>
        <v>0</v>
      </c>
      <c r="D136" s="171" t="e">
        <f t="shared" si="6"/>
        <v>#N/A</v>
      </c>
      <c r="E136" s="171" t="e">
        <f t="shared" si="7"/>
        <v>#N/A</v>
      </c>
      <c r="F136" s="171" t="e">
        <f t="shared" si="9"/>
        <v>#N/A</v>
      </c>
      <c r="G136" s="171"/>
      <c r="H136" s="125"/>
      <c r="I136" s="182"/>
      <c r="J136" s="26"/>
      <c r="K136" s="18"/>
      <c r="L136" s="9"/>
      <c r="M136" s="16"/>
      <c r="N136" s="11"/>
      <c r="Q136" s="10"/>
      <c r="R136" s="10"/>
    </row>
    <row r="137" spans="1:18" ht="9.75">
      <c r="A137" s="178">
        <v>100</v>
      </c>
      <c r="B137" s="179" t="e">
        <f t="shared" si="5"/>
        <v>#N/A</v>
      </c>
      <c r="C137" s="171">
        <f t="shared" si="8"/>
        <v>0</v>
      </c>
      <c r="D137" s="171" t="e">
        <f t="shared" si="6"/>
        <v>#N/A</v>
      </c>
      <c r="E137" s="171" t="e">
        <f t="shared" si="7"/>
        <v>#N/A</v>
      </c>
      <c r="F137" s="171" t="e">
        <f t="shared" si="9"/>
        <v>#N/A</v>
      </c>
      <c r="G137" s="171"/>
      <c r="H137" s="125"/>
      <c r="I137" s="182"/>
      <c r="J137" s="26"/>
      <c r="K137" s="18"/>
      <c r="L137" s="9"/>
      <c r="M137" s="16"/>
      <c r="N137" s="11"/>
      <c r="Q137" s="10"/>
      <c r="R137" s="10"/>
    </row>
    <row r="138" spans="1:18" ht="9.75">
      <c r="A138" s="178">
        <v>101</v>
      </c>
      <c r="B138" s="179" t="e">
        <f t="shared" si="5"/>
        <v>#N/A</v>
      </c>
      <c r="C138" s="171">
        <f t="shared" si="8"/>
        <v>0</v>
      </c>
      <c r="D138" s="171" t="e">
        <f t="shared" si="6"/>
        <v>#N/A</v>
      </c>
      <c r="E138" s="171" t="e">
        <f t="shared" si="7"/>
        <v>#N/A</v>
      </c>
      <c r="F138" s="171" t="e">
        <f t="shared" si="9"/>
        <v>#N/A</v>
      </c>
      <c r="G138" s="171"/>
      <c r="H138" s="125"/>
      <c r="I138" s="182"/>
      <c r="J138" s="26"/>
      <c r="K138" s="18"/>
      <c r="L138" s="9"/>
      <c r="M138" s="16"/>
      <c r="N138" s="11"/>
      <c r="Q138" s="10"/>
      <c r="R138" s="10"/>
    </row>
    <row r="139" spans="1:18" ht="9.75">
      <c r="A139" s="178">
        <v>102</v>
      </c>
      <c r="B139" s="179" t="e">
        <f t="shared" si="5"/>
        <v>#N/A</v>
      </c>
      <c r="C139" s="171">
        <f t="shared" si="8"/>
        <v>0</v>
      </c>
      <c r="D139" s="171" t="e">
        <f t="shared" si="6"/>
        <v>#N/A</v>
      </c>
      <c r="E139" s="171" t="e">
        <f t="shared" si="7"/>
        <v>#N/A</v>
      </c>
      <c r="F139" s="171" t="e">
        <f t="shared" si="9"/>
        <v>#N/A</v>
      </c>
      <c r="G139" s="171"/>
      <c r="H139" s="125"/>
      <c r="I139" s="182"/>
      <c r="J139" s="26"/>
      <c r="K139" s="18"/>
      <c r="L139" s="9"/>
      <c r="M139" s="16"/>
      <c r="N139" s="11"/>
      <c r="Q139" s="10"/>
      <c r="R139" s="10"/>
    </row>
    <row r="140" spans="1:18" ht="9.75">
      <c r="A140" s="178">
        <v>103</v>
      </c>
      <c r="B140" s="179" t="e">
        <f t="shared" si="5"/>
        <v>#N/A</v>
      </c>
      <c r="C140" s="171">
        <f t="shared" si="8"/>
        <v>0</v>
      </c>
      <c r="D140" s="171" t="e">
        <f t="shared" si="6"/>
        <v>#N/A</v>
      </c>
      <c r="E140" s="171" t="e">
        <f t="shared" si="7"/>
        <v>#N/A</v>
      </c>
      <c r="F140" s="171" t="e">
        <f t="shared" si="9"/>
        <v>#N/A</v>
      </c>
      <c r="G140" s="171"/>
      <c r="H140" s="125"/>
      <c r="I140" s="182"/>
      <c r="J140" s="26"/>
      <c r="K140" s="18"/>
      <c r="L140" s="9"/>
      <c r="M140" s="16"/>
      <c r="N140" s="11"/>
      <c r="Q140" s="10"/>
      <c r="R140" s="10"/>
    </row>
    <row r="141" spans="1:18" ht="9.75">
      <c r="A141" s="178">
        <v>104</v>
      </c>
      <c r="B141" s="179" t="e">
        <f t="shared" si="5"/>
        <v>#N/A</v>
      </c>
      <c r="C141" s="171">
        <f t="shared" si="8"/>
        <v>0</v>
      </c>
      <c r="D141" s="171" t="e">
        <f t="shared" si="6"/>
        <v>#N/A</v>
      </c>
      <c r="E141" s="171" t="e">
        <f t="shared" si="7"/>
        <v>#N/A</v>
      </c>
      <c r="F141" s="171" t="e">
        <f t="shared" si="9"/>
        <v>#N/A</v>
      </c>
      <c r="G141" s="171"/>
      <c r="H141" s="125"/>
      <c r="I141" s="182"/>
      <c r="J141" s="26"/>
      <c r="K141" s="18"/>
      <c r="L141" s="9"/>
      <c r="M141" s="16"/>
      <c r="N141" s="11"/>
      <c r="Q141" s="10"/>
      <c r="R141" s="10"/>
    </row>
    <row r="142" spans="1:18" ht="9.75">
      <c r="A142" s="178">
        <v>105</v>
      </c>
      <c r="B142" s="179" t="e">
        <f t="shared" si="5"/>
        <v>#N/A</v>
      </c>
      <c r="C142" s="171">
        <f t="shared" si="8"/>
        <v>0</v>
      </c>
      <c r="D142" s="171" t="e">
        <f t="shared" si="6"/>
        <v>#N/A</v>
      </c>
      <c r="E142" s="171" t="e">
        <f t="shared" si="7"/>
        <v>#N/A</v>
      </c>
      <c r="F142" s="171" t="e">
        <f t="shared" si="9"/>
        <v>#N/A</v>
      </c>
      <c r="G142" s="171"/>
      <c r="H142" s="162"/>
      <c r="I142" s="182"/>
      <c r="J142" s="26"/>
      <c r="K142" s="18"/>
      <c r="L142" s="9"/>
      <c r="M142" s="16"/>
      <c r="N142" s="11"/>
      <c r="Q142" s="10"/>
      <c r="R142" s="10"/>
    </row>
    <row r="143" spans="1:18" ht="9.75">
      <c r="A143" s="178">
        <v>106</v>
      </c>
      <c r="B143" s="179" t="e">
        <f t="shared" si="5"/>
        <v>#N/A</v>
      </c>
      <c r="C143" s="171">
        <f t="shared" si="8"/>
        <v>0</v>
      </c>
      <c r="D143" s="171" t="e">
        <f t="shared" si="6"/>
        <v>#N/A</v>
      </c>
      <c r="E143" s="171" t="e">
        <f t="shared" si="7"/>
        <v>#N/A</v>
      </c>
      <c r="F143" s="171" t="e">
        <f t="shared" si="9"/>
        <v>#N/A</v>
      </c>
      <c r="G143" s="171"/>
      <c r="H143" s="162"/>
      <c r="I143" s="184"/>
      <c r="J143" s="26"/>
      <c r="K143" s="18"/>
      <c r="L143" s="9"/>
      <c r="M143" s="16"/>
      <c r="N143" s="11"/>
      <c r="Q143" s="10"/>
      <c r="R143" s="10"/>
    </row>
    <row r="144" spans="1:18" ht="9.75">
      <c r="A144" s="178">
        <v>107</v>
      </c>
      <c r="B144" s="179" t="e">
        <f t="shared" si="5"/>
        <v>#N/A</v>
      </c>
      <c r="C144" s="171">
        <f t="shared" si="8"/>
        <v>0</v>
      </c>
      <c r="D144" s="171" t="e">
        <f t="shared" si="6"/>
        <v>#N/A</v>
      </c>
      <c r="E144" s="171" t="e">
        <f t="shared" si="7"/>
        <v>#N/A</v>
      </c>
      <c r="F144" s="171" t="e">
        <f t="shared" si="9"/>
        <v>#N/A</v>
      </c>
      <c r="G144" s="171"/>
      <c r="H144" s="162"/>
      <c r="I144" s="184"/>
      <c r="J144" s="26"/>
      <c r="K144" s="18"/>
      <c r="L144" s="9"/>
      <c r="M144" s="16"/>
      <c r="N144" s="11"/>
      <c r="Q144" s="10"/>
      <c r="R144" s="10"/>
    </row>
    <row r="145" spans="1:18" ht="9.75">
      <c r="A145" s="178">
        <v>108</v>
      </c>
      <c r="B145" s="179" t="e">
        <f t="shared" si="5"/>
        <v>#N/A</v>
      </c>
      <c r="C145" s="171">
        <f t="shared" si="8"/>
        <v>0</v>
      </c>
      <c r="D145" s="171" t="e">
        <f t="shared" si="6"/>
        <v>#N/A</v>
      </c>
      <c r="E145" s="171" t="e">
        <f t="shared" si="7"/>
        <v>#N/A</v>
      </c>
      <c r="F145" s="171" t="e">
        <f t="shared" si="9"/>
        <v>#N/A</v>
      </c>
      <c r="G145" s="171"/>
      <c r="H145" s="162"/>
      <c r="I145" s="184"/>
      <c r="J145" s="24"/>
      <c r="K145" s="4"/>
      <c r="L145" s="9"/>
      <c r="M145" s="16"/>
      <c r="N145" s="11"/>
      <c r="Q145" s="10"/>
      <c r="R145" s="10"/>
    </row>
    <row r="146" spans="1:18" ht="9.75">
      <c r="A146" s="178">
        <v>109</v>
      </c>
      <c r="B146" s="179" t="e">
        <f t="shared" si="5"/>
        <v>#N/A</v>
      </c>
      <c r="C146" s="171">
        <f t="shared" si="8"/>
        <v>0</v>
      </c>
      <c r="D146" s="171" t="e">
        <f t="shared" si="6"/>
        <v>#N/A</v>
      </c>
      <c r="E146" s="171" t="e">
        <f t="shared" si="7"/>
        <v>#N/A</v>
      </c>
      <c r="F146" s="171" t="e">
        <f t="shared" si="9"/>
        <v>#N/A</v>
      </c>
      <c r="G146" s="171"/>
      <c r="H146" s="162"/>
      <c r="I146" s="184"/>
      <c r="J146" s="24"/>
      <c r="K146" s="4"/>
      <c r="L146" s="9"/>
      <c r="M146" s="16"/>
      <c r="N146" s="11"/>
      <c r="Q146" s="10"/>
      <c r="R146" s="10"/>
    </row>
    <row r="147" spans="1:18" ht="9.75">
      <c r="A147" s="178">
        <v>110</v>
      </c>
      <c r="B147" s="179" t="e">
        <f t="shared" si="5"/>
        <v>#N/A</v>
      </c>
      <c r="C147" s="171">
        <f t="shared" si="8"/>
        <v>0</v>
      </c>
      <c r="D147" s="171" t="e">
        <f t="shared" si="6"/>
        <v>#N/A</v>
      </c>
      <c r="E147" s="171" t="e">
        <f t="shared" si="7"/>
        <v>#N/A</v>
      </c>
      <c r="F147" s="171" t="e">
        <f t="shared" si="9"/>
        <v>#N/A</v>
      </c>
      <c r="G147" s="171"/>
      <c r="H147" s="162"/>
      <c r="I147" s="184"/>
      <c r="J147" s="24"/>
      <c r="K147" s="4"/>
      <c r="L147" s="9"/>
      <c r="M147" s="16"/>
      <c r="N147" s="11"/>
      <c r="Q147" s="10"/>
      <c r="R147" s="10"/>
    </row>
    <row r="148" spans="1:18" ht="9.75">
      <c r="A148" s="178">
        <v>111</v>
      </c>
      <c r="B148" s="179" t="e">
        <f t="shared" si="5"/>
        <v>#N/A</v>
      </c>
      <c r="C148" s="171">
        <f t="shared" si="8"/>
        <v>0</v>
      </c>
      <c r="D148" s="171" t="e">
        <f t="shared" si="6"/>
        <v>#N/A</v>
      </c>
      <c r="E148" s="171" t="e">
        <f t="shared" si="7"/>
        <v>#N/A</v>
      </c>
      <c r="F148" s="171" t="e">
        <f t="shared" si="9"/>
        <v>#N/A</v>
      </c>
      <c r="G148" s="171"/>
      <c r="H148" s="162"/>
      <c r="I148" s="184"/>
      <c r="J148" s="24"/>
      <c r="K148" s="4"/>
      <c r="L148" s="9"/>
      <c r="M148" s="16"/>
      <c r="N148" s="11"/>
      <c r="Q148" s="10"/>
      <c r="R148" s="10"/>
    </row>
    <row r="149" spans="1:18" ht="9.75">
      <c r="A149" s="178">
        <v>112</v>
      </c>
      <c r="B149" s="179" t="e">
        <f t="shared" si="5"/>
        <v>#N/A</v>
      </c>
      <c r="C149" s="171">
        <f t="shared" si="8"/>
        <v>0</v>
      </c>
      <c r="D149" s="171" t="e">
        <f t="shared" si="6"/>
        <v>#N/A</v>
      </c>
      <c r="E149" s="171" t="e">
        <f t="shared" si="7"/>
        <v>#N/A</v>
      </c>
      <c r="F149" s="171" t="e">
        <f t="shared" si="9"/>
        <v>#N/A</v>
      </c>
      <c r="G149" s="171"/>
      <c r="H149" s="162"/>
      <c r="I149" s="184"/>
      <c r="J149" s="24"/>
      <c r="K149" s="4"/>
      <c r="L149" s="9"/>
      <c r="M149" s="16"/>
      <c r="N149" s="11"/>
      <c r="Q149" s="10"/>
      <c r="R149" s="10"/>
    </row>
    <row r="150" spans="1:18" ht="9.75">
      <c r="A150" s="178">
        <v>113</v>
      </c>
      <c r="B150" s="179" t="e">
        <f t="shared" si="5"/>
        <v>#N/A</v>
      </c>
      <c r="C150" s="171">
        <f t="shared" si="8"/>
        <v>0</v>
      </c>
      <c r="D150" s="171" t="e">
        <f t="shared" si="6"/>
        <v>#N/A</v>
      </c>
      <c r="E150" s="171" t="e">
        <f t="shared" si="7"/>
        <v>#N/A</v>
      </c>
      <c r="F150" s="171" t="e">
        <f t="shared" si="9"/>
        <v>#N/A</v>
      </c>
      <c r="G150" s="171"/>
      <c r="H150" s="162"/>
      <c r="I150" s="184"/>
      <c r="J150" s="24"/>
      <c r="K150" s="4"/>
      <c r="L150" s="9"/>
      <c r="M150" s="16"/>
      <c r="N150" s="11"/>
      <c r="Q150" s="10"/>
      <c r="R150" s="10"/>
    </row>
    <row r="151" spans="1:18" ht="9.75">
      <c r="A151" s="178">
        <v>114</v>
      </c>
      <c r="B151" s="179" t="e">
        <f t="shared" si="5"/>
        <v>#N/A</v>
      </c>
      <c r="C151" s="171">
        <f t="shared" si="8"/>
        <v>0</v>
      </c>
      <c r="D151" s="171" t="e">
        <f t="shared" si="6"/>
        <v>#N/A</v>
      </c>
      <c r="E151" s="171" t="e">
        <f t="shared" si="7"/>
        <v>#N/A</v>
      </c>
      <c r="F151" s="171" t="e">
        <f t="shared" si="9"/>
        <v>#N/A</v>
      </c>
      <c r="G151" s="171"/>
      <c r="H151" s="162"/>
      <c r="I151" s="184"/>
      <c r="J151" s="24"/>
      <c r="K151" s="4"/>
      <c r="L151" s="9"/>
      <c r="M151" s="16"/>
      <c r="N151" s="11"/>
      <c r="Q151" s="10"/>
      <c r="R151" s="10"/>
    </row>
    <row r="152" spans="1:18" ht="9.75">
      <c r="A152" s="178">
        <v>115</v>
      </c>
      <c r="B152" s="179" t="e">
        <f t="shared" si="5"/>
        <v>#N/A</v>
      </c>
      <c r="C152" s="171">
        <f t="shared" si="8"/>
        <v>0</v>
      </c>
      <c r="D152" s="171" t="e">
        <f t="shared" si="6"/>
        <v>#N/A</v>
      </c>
      <c r="E152" s="171" t="e">
        <f t="shared" si="7"/>
        <v>#N/A</v>
      </c>
      <c r="F152" s="171" t="e">
        <f t="shared" si="9"/>
        <v>#N/A</v>
      </c>
      <c r="G152" s="171"/>
      <c r="H152" s="162"/>
      <c r="I152" s="184"/>
      <c r="J152" s="24"/>
      <c r="K152" s="4"/>
      <c r="L152" s="9"/>
      <c r="M152" s="16"/>
      <c r="N152" s="11"/>
      <c r="Q152" s="10"/>
      <c r="R152" s="10"/>
    </row>
    <row r="153" spans="1:18" ht="9.75">
      <c r="A153" s="178">
        <v>116</v>
      </c>
      <c r="B153" s="179" t="e">
        <f t="shared" si="5"/>
        <v>#N/A</v>
      </c>
      <c r="C153" s="171">
        <f t="shared" si="8"/>
        <v>0</v>
      </c>
      <c r="D153" s="171" t="e">
        <f t="shared" si="6"/>
        <v>#N/A</v>
      </c>
      <c r="E153" s="171" t="e">
        <f t="shared" si="7"/>
        <v>#N/A</v>
      </c>
      <c r="F153" s="171" t="e">
        <f t="shared" si="9"/>
        <v>#N/A</v>
      </c>
      <c r="G153" s="171"/>
      <c r="H153" s="162"/>
      <c r="I153" s="184"/>
      <c r="J153" s="24"/>
      <c r="K153" s="4"/>
      <c r="L153" s="9"/>
      <c r="M153" s="16"/>
      <c r="N153" s="11"/>
      <c r="Q153" s="10"/>
      <c r="R153" s="10"/>
    </row>
    <row r="154" spans="1:18" ht="9.75">
      <c r="A154" s="178">
        <v>117</v>
      </c>
      <c r="B154" s="179" t="e">
        <f t="shared" si="5"/>
        <v>#N/A</v>
      </c>
      <c r="C154" s="171">
        <f t="shared" si="8"/>
        <v>0</v>
      </c>
      <c r="D154" s="171" t="e">
        <f t="shared" si="6"/>
        <v>#N/A</v>
      </c>
      <c r="E154" s="171" t="e">
        <f t="shared" si="7"/>
        <v>#N/A</v>
      </c>
      <c r="F154" s="171" t="e">
        <f t="shared" si="9"/>
        <v>#N/A</v>
      </c>
      <c r="G154" s="171"/>
      <c r="H154" s="162"/>
      <c r="I154" s="184"/>
      <c r="J154" s="24"/>
      <c r="K154" s="4"/>
      <c r="L154" s="9"/>
      <c r="M154" s="16"/>
      <c r="N154" s="11"/>
      <c r="Q154" s="10"/>
      <c r="R154" s="10"/>
    </row>
    <row r="155" spans="1:18" ht="9.75">
      <c r="A155" s="178">
        <v>118</v>
      </c>
      <c r="B155" s="179" t="e">
        <f t="shared" si="5"/>
        <v>#N/A</v>
      </c>
      <c r="C155" s="171">
        <f t="shared" si="8"/>
        <v>0</v>
      </c>
      <c r="D155" s="171" t="e">
        <f t="shared" si="6"/>
        <v>#N/A</v>
      </c>
      <c r="E155" s="171" t="e">
        <f t="shared" si="7"/>
        <v>#N/A</v>
      </c>
      <c r="F155" s="171" t="e">
        <f t="shared" si="9"/>
        <v>#N/A</v>
      </c>
      <c r="G155" s="171"/>
      <c r="H155" s="162"/>
      <c r="I155" s="184"/>
      <c r="J155" s="24"/>
      <c r="K155" s="4"/>
      <c r="L155" s="9"/>
      <c r="M155" s="16"/>
      <c r="N155" s="11"/>
      <c r="Q155" s="10"/>
      <c r="R155" s="10"/>
    </row>
    <row r="156" spans="1:18" ht="9.75">
      <c r="A156" s="178">
        <v>119</v>
      </c>
      <c r="B156" s="179" t="e">
        <f t="shared" si="5"/>
        <v>#N/A</v>
      </c>
      <c r="C156" s="171">
        <f t="shared" si="8"/>
        <v>0</v>
      </c>
      <c r="D156" s="171" t="e">
        <f t="shared" si="6"/>
        <v>#N/A</v>
      </c>
      <c r="E156" s="171" t="e">
        <f t="shared" si="7"/>
        <v>#N/A</v>
      </c>
      <c r="F156" s="171" t="e">
        <f t="shared" si="9"/>
        <v>#N/A</v>
      </c>
      <c r="G156" s="171"/>
      <c r="H156" s="162"/>
      <c r="I156" s="184"/>
      <c r="J156" s="24"/>
      <c r="K156" s="4"/>
      <c r="L156" s="9"/>
      <c r="M156" s="16"/>
      <c r="N156" s="11"/>
      <c r="Q156" s="10"/>
      <c r="R156" s="10"/>
    </row>
    <row r="157" spans="1:18" ht="9.75">
      <c r="A157" s="178">
        <v>120</v>
      </c>
      <c r="B157" s="179" t="e">
        <f t="shared" si="5"/>
        <v>#N/A</v>
      </c>
      <c r="C157" s="171">
        <f t="shared" si="8"/>
        <v>0</v>
      </c>
      <c r="D157" s="171" t="e">
        <f t="shared" si="6"/>
        <v>#N/A</v>
      </c>
      <c r="E157" s="171" t="e">
        <f t="shared" si="7"/>
        <v>#N/A</v>
      </c>
      <c r="F157" s="171" t="e">
        <f t="shared" si="9"/>
        <v>#N/A</v>
      </c>
      <c r="G157" s="171"/>
      <c r="H157" s="162"/>
      <c r="I157" s="184"/>
      <c r="J157" s="24"/>
      <c r="K157" s="4"/>
      <c r="L157" s="9"/>
      <c r="M157" s="16"/>
      <c r="N157" s="11"/>
      <c r="Q157" s="10"/>
      <c r="R157" s="10"/>
    </row>
    <row r="158" spans="1:18" ht="9.75">
      <c r="A158" s="178">
        <v>121</v>
      </c>
      <c r="B158" s="179" t="e">
        <f t="shared" si="5"/>
        <v>#N/A</v>
      </c>
      <c r="C158" s="171">
        <f t="shared" si="8"/>
        <v>0</v>
      </c>
      <c r="D158" s="171" t="e">
        <f t="shared" si="6"/>
        <v>#N/A</v>
      </c>
      <c r="E158" s="171" t="e">
        <f t="shared" si="7"/>
        <v>#N/A</v>
      </c>
      <c r="F158" s="171" t="e">
        <f t="shared" si="9"/>
        <v>#N/A</v>
      </c>
      <c r="G158" s="171"/>
      <c r="H158" s="162"/>
      <c r="I158" s="184"/>
      <c r="J158" s="24"/>
      <c r="K158" s="4"/>
      <c r="L158" s="9"/>
      <c r="M158" s="16"/>
      <c r="N158" s="11"/>
      <c r="Q158" s="10"/>
      <c r="R158" s="10"/>
    </row>
    <row r="159" spans="1:18" ht="9.75">
      <c r="A159" s="178">
        <v>122</v>
      </c>
      <c r="B159" s="179" t="e">
        <f t="shared" si="5"/>
        <v>#N/A</v>
      </c>
      <c r="C159" s="171">
        <f t="shared" si="8"/>
        <v>0</v>
      </c>
      <c r="D159" s="171" t="e">
        <f t="shared" si="6"/>
        <v>#N/A</v>
      </c>
      <c r="E159" s="171" t="e">
        <f t="shared" si="7"/>
        <v>#N/A</v>
      </c>
      <c r="F159" s="171" t="e">
        <f t="shared" si="9"/>
        <v>#N/A</v>
      </c>
      <c r="G159" s="171"/>
      <c r="H159" s="162"/>
      <c r="I159" s="184"/>
      <c r="J159" s="24"/>
      <c r="K159" s="4"/>
      <c r="L159" s="9"/>
      <c r="M159" s="16"/>
      <c r="N159" s="11"/>
      <c r="Q159" s="10"/>
      <c r="R159" s="10"/>
    </row>
    <row r="160" spans="1:18" ht="9.75">
      <c r="A160" s="178">
        <v>123</v>
      </c>
      <c r="B160" s="179" t="e">
        <f t="shared" si="5"/>
        <v>#N/A</v>
      </c>
      <c r="C160" s="171">
        <f t="shared" si="8"/>
        <v>0</v>
      </c>
      <c r="D160" s="171" t="e">
        <f t="shared" si="6"/>
        <v>#N/A</v>
      </c>
      <c r="E160" s="171" t="e">
        <f t="shared" si="7"/>
        <v>#N/A</v>
      </c>
      <c r="F160" s="171" t="e">
        <f t="shared" si="9"/>
        <v>#N/A</v>
      </c>
      <c r="G160" s="171"/>
      <c r="H160" s="162"/>
      <c r="I160" s="184"/>
      <c r="J160" s="24"/>
      <c r="K160" s="4"/>
      <c r="L160" s="9"/>
      <c r="M160" s="16"/>
      <c r="N160" s="11"/>
      <c r="Q160" s="10"/>
      <c r="R160" s="10"/>
    </row>
    <row r="161" spans="1:18" ht="9.75">
      <c r="A161" s="178">
        <v>124</v>
      </c>
      <c r="B161" s="179" t="e">
        <f t="shared" si="5"/>
        <v>#N/A</v>
      </c>
      <c r="C161" s="171">
        <f t="shared" si="8"/>
        <v>0</v>
      </c>
      <c r="D161" s="171" t="e">
        <f t="shared" si="6"/>
        <v>#N/A</v>
      </c>
      <c r="E161" s="171" t="e">
        <f t="shared" si="7"/>
        <v>#N/A</v>
      </c>
      <c r="F161" s="171" t="e">
        <f t="shared" si="9"/>
        <v>#N/A</v>
      </c>
      <c r="G161" s="171"/>
      <c r="H161" s="162"/>
      <c r="I161" s="184"/>
      <c r="J161" s="24"/>
      <c r="K161" s="4"/>
      <c r="L161" s="9"/>
      <c r="M161" s="16"/>
      <c r="N161" s="11"/>
      <c r="Q161" s="10"/>
      <c r="R161" s="10"/>
    </row>
    <row r="162" spans="1:18" ht="9.75">
      <c r="A162" s="178">
        <v>125</v>
      </c>
      <c r="B162" s="179" t="e">
        <f t="shared" si="5"/>
        <v>#N/A</v>
      </c>
      <c r="C162" s="171">
        <f t="shared" si="8"/>
        <v>0</v>
      </c>
      <c r="D162" s="171" t="e">
        <f t="shared" si="6"/>
        <v>#N/A</v>
      </c>
      <c r="E162" s="171" t="e">
        <f t="shared" si="7"/>
        <v>#N/A</v>
      </c>
      <c r="F162" s="171" t="e">
        <f t="shared" si="9"/>
        <v>#N/A</v>
      </c>
      <c r="G162" s="171"/>
      <c r="H162" s="162"/>
      <c r="I162" s="184"/>
      <c r="J162" s="24"/>
      <c r="K162" s="4"/>
      <c r="L162" s="9"/>
      <c r="M162" s="16"/>
      <c r="N162" s="11"/>
      <c r="Q162" s="10"/>
      <c r="R162" s="10"/>
    </row>
    <row r="163" spans="1:18" ht="9.75">
      <c r="A163" s="178">
        <v>126</v>
      </c>
      <c r="B163" s="179" t="e">
        <f t="shared" si="5"/>
        <v>#N/A</v>
      </c>
      <c r="C163" s="171">
        <f t="shared" si="8"/>
        <v>0</v>
      </c>
      <c r="D163" s="171" t="e">
        <f t="shared" si="6"/>
        <v>#N/A</v>
      </c>
      <c r="E163" s="171" t="e">
        <f t="shared" si="7"/>
        <v>#N/A</v>
      </c>
      <c r="F163" s="171" t="e">
        <f t="shared" si="9"/>
        <v>#N/A</v>
      </c>
      <c r="G163" s="171"/>
      <c r="H163" s="162"/>
      <c r="I163" s="184"/>
      <c r="J163" s="24"/>
      <c r="K163" s="4"/>
      <c r="L163" s="9"/>
      <c r="M163" s="16"/>
      <c r="N163" s="11"/>
      <c r="Q163" s="10"/>
      <c r="R163" s="10"/>
    </row>
    <row r="164" spans="1:18" ht="9.75">
      <c r="A164" s="178">
        <v>127</v>
      </c>
      <c r="B164" s="179" t="e">
        <f t="shared" si="5"/>
        <v>#N/A</v>
      </c>
      <c r="C164" s="171">
        <f t="shared" si="8"/>
        <v>0</v>
      </c>
      <c r="D164" s="171" t="e">
        <f t="shared" si="6"/>
        <v>#N/A</v>
      </c>
      <c r="E164" s="171" t="e">
        <f t="shared" si="7"/>
        <v>#N/A</v>
      </c>
      <c r="F164" s="171" t="e">
        <f t="shared" si="9"/>
        <v>#N/A</v>
      </c>
      <c r="G164" s="171"/>
      <c r="H164" s="162"/>
      <c r="I164" s="184"/>
      <c r="J164" s="24"/>
      <c r="K164" s="4"/>
      <c r="L164" s="9"/>
      <c r="M164" s="16"/>
      <c r="N164" s="11"/>
      <c r="Q164" s="10"/>
      <c r="R164" s="10"/>
    </row>
    <row r="165" spans="1:18" ht="9.75">
      <c r="A165" s="178">
        <v>128</v>
      </c>
      <c r="B165" s="179" t="e">
        <f t="shared" si="5"/>
        <v>#N/A</v>
      </c>
      <c r="C165" s="171">
        <f t="shared" si="8"/>
        <v>0</v>
      </c>
      <c r="D165" s="171" t="e">
        <f t="shared" si="6"/>
        <v>#N/A</v>
      </c>
      <c r="E165" s="171" t="e">
        <f t="shared" si="7"/>
        <v>#N/A</v>
      </c>
      <c r="F165" s="171" t="e">
        <f t="shared" si="9"/>
        <v>#N/A</v>
      </c>
      <c r="G165" s="171"/>
      <c r="H165" s="162"/>
      <c r="I165" s="184"/>
      <c r="J165" s="24"/>
      <c r="K165" s="4"/>
      <c r="L165" s="9"/>
      <c r="M165" s="16"/>
      <c r="N165" s="11"/>
      <c r="Q165" s="10"/>
      <c r="R165" s="10"/>
    </row>
    <row r="166" spans="1:18" ht="9.75">
      <c r="A166" s="178">
        <v>129</v>
      </c>
      <c r="B166" s="179" t="e">
        <f aca="true" t="shared" si="10" ref="B166:B229">IF(A166&lt;=$B$12*12,$B$10,IF(A166&lt;=$B$3*12,$B$15,0))</f>
        <v>#N/A</v>
      </c>
      <c r="C166" s="171">
        <f t="shared" si="8"/>
        <v>0</v>
      </c>
      <c r="D166" s="171" t="e">
        <f aca="true" t="shared" si="11" ref="D166:D229">IF(A166&gt;$B$3*12,0,IF(A166=$B$3*12,E165*(1+B166/12),IF(A166&lt;=$B$12*12,$B$13,$B$17)))+C166</f>
        <v>#N/A</v>
      </c>
      <c r="E166" s="171" t="e">
        <f aca="true" t="shared" si="12" ref="E166:E229">IF(A166&gt;=$B$3*12,0,E165*(1+B166/12)+C166-D166)</f>
        <v>#N/A</v>
      </c>
      <c r="F166" s="171" t="e">
        <f t="shared" si="9"/>
        <v>#N/A</v>
      </c>
      <c r="G166" s="171"/>
      <c r="H166" s="162"/>
      <c r="I166" s="184"/>
      <c r="J166" s="24"/>
      <c r="K166" s="4"/>
      <c r="L166" s="9"/>
      <c r="M166" s="16"/>
      <c r="N166" s="11"/>
      <c r="Q166" s="10"/>
      <c r="R166" s="10"/>
    </row>
    <row r="167" spans="1:18" ht="9.75">
      <c r="A167" s="178">
        <v>130</v>
      </c>
      <c r="B167" s="179" t="e">
        <f t="shared" si="10"/>
        <v>#N/A</v>
      </c>
      <c r="C167" s="171">
        <f aca="true" t="shared" si="13" ref="C167:C230">IF(A167&lt;=$B$3*12,$B$6+IF(AND(MOD(A167,12)=0,A167&lt;$B$3*12),$B$7,0)+IF(A167=$B$3*12,$B$4,0))</f>
        <v>0</v>
      </c>
      <c r="D167" s="171" t="e">
        <f t="shared" si="11"/>
        <v>#N/A</v>
      </c>
      <c r="E167" s="171" t="e">
        <f t="shared" si="12"/>
        <v>#N/A</v>
      </c>
      <c r="F167" s="171" t="e">
        <f aca="true" t="shared" si="14" ref="F167:F230">-D167</f>
        <v>#N/A</v>
      </c>
      <c r="G167" s="171"/>
      <c r="H167" s="162"/>
      <c r="I167" s="184"/>
      <c r="J167" s="24"/>
      <c r="K167" s="4"/>
      <c r="L167" s="9"/>
      <c r="M167" s="16"/>
      <c r="N167" s="11"/>
      <c r="Q167" s="10"/>
      <c r="R167" s="10"/>
    </row>
    <row r="168" spans="1:18" ht="9.75">
      <c r="A168" s="178">
        <v>131</v>
      </c>
      <c r="B168" s="179" t="e">
        <f t="shared" si="10"/>
        <v>#N/A</v>
      </c>
      <c r="C168" s="171">
        <f t="shared" si="13"/>
        <v>0</v>
      </c>
      <c r="D168" s="171" t="e">
        <f t="shared" si="11"/>
        <v>#N/A</v>
      </c>
      <c r="E168" s="171" t="e">
        <f t="shared" si="12"/>
        <v>#N/A</v>
      </c>
      <c r="F168" s="171" t="e">
        <f t="shared" si="14"/>
        <v>#N/A</v>
      </c>
      <c r="G168" s="171"/>
      <c r="H168" s="162"/>
      <c r="I168" s="184"/>
      <c r="J168" s="24"/>
      <c r="K168" s="4"/>
      <c r="L168" s="9"/>
      <c r="M168" s="16"/>
      <c r="N168" s="11"/>
      <c r="Q168" s="10"/>
      <c r="R168" s="10"/>
    </row>
    <row r="169" spans="1:18" ht="9.75">
      <c r="A169" s="178">
        <v>132</v>
      </c>
      <c r="B169" s="179" t="e">
        <f t="shared" si="10"/>
        <v>#N/A</v>
      </c>
      <c r="C169" s="171">
        <f t="shared" si="13"/>
        <v>0</v>
      </c>
      <c r="D169" s="171" t="e">
        <f t="shared" si="11"/>
        <v>#N/A</v>
      </c>
      <c r="E169" s="171" t="e">
        <f t="shared" si="12"/>
        <v>#N/A</v>
      </c>
      <c r="F169" s="171" t="e">
        <f t="shared" si="14"/>
        <v>#N/A</v>
      </c>
      <c r="G169" s="171"/>
      <c r="H169" s="162"/>
      <c r="I169" s="184"/>
      <c r="J169" s="24"/>
      <c r="K169" s="4"/>
      <c r="L169" s="9"/>
      <c r="M169" s="16"/>
      <c r="N169" s="11"/>
      <c r="Q169" s="10"/>
      <c r="R169" s="10"/>
    </row>
    <row r="170" spans="1:18" ht="9.75">
      <c r="A170" s="178">
        <v>133</v>
      </c>
      <c r="B170" s="179" t="e">
        <f t="shared" si="10"/>
        <v>#N/A</v>
      </c>
      <c r="C170" s="171">
        <f t="shared" si="13"/>
        <v>0</v>
      </c>
      <c r="D170" s="171" t="e">
        <f t="shared" si="11"/>
        <v>#N/A</v>
      </c>
      <c r="E170" s="171" t="e">
        <f t="shared" si="12"/>
        <v>#N/A</v>
      </c>
      <c r="F170" s="171" t="e">
        <f t="shared" si="14"/>
        <v>#N/A</v>
      </c>
      <c r="G170" s="171"/>
      <c r="H170" s="162"/>
      <c r="I170" s="184"/>
      <c r="J170" s="24"/>
      <c r="K170" s="4"/>
      <c r="L170" s="9"/>
      <c r="M170" s="16"/>
      <c r="N170" s="11"/>
      <c r="Q170" s="10"/>
      <c r="R170" s="10"/>
    </row>
    <row r="171" spans="1:18" ht="9.75">
      <c r="A171" s="178">
        <v>134</v>
      </c>
      <c r="B171" s="179" t="e">
        <f t="shared" si="10"/>
        <v>#N/A</v>
      </c>
      <c r="C171" s="171">
        <f t="shared" si="13"/>
        <v>0</v>
      </c>
      <c r="D171" s="171" t="e">
        <f t="shared" si="11"/>
        <v>#N/A</v>
      </c>
      <c r="E171" s="171" t="e">
        <f t="shared" si="12"/>
        <v>#N/A</v>
      </c>
      <c r="F171" s="171" t="e">
        <f t="shared" si="14"/>
        <v>#N/A</v>
      </c>
      <c r="G171" s="171"/>
      <c r="H171" s="162"/>
      <c r="I171" s="184"/>
      <c r="J171" s="24"/>
      <c r="K171" s="4"/>
      <c r="L171" s="9"/>
      <c r="M171" s="16"/>
      <c r="N171" s="11"/>
      <c r="Q171" s="10"/>
      <c r="R171" s="10"/>
    </row>
    <row r="172" spans="1:18" ht="9.75">
      <c r="A172" s="178">
        <v>135</v>
      </c>
      <c r="B172" s="179" t="e">
        <f t="shared" si="10"/>
        <v>#N/A</v>
      </c>
      <c r="C172" s="171">
        <f t="shared" si="13"/>
        <v>0</v>
      </c>
      <c r="D172" s="171" t="e">
        <f t="shared" si="11"/>
        <v>#N/A</v>
      </c>
      <c r="E172" s="171" t="e">
        <f t="shared" si="12"/>
        <v>#N/A</v>
      </c>
      <c r="F172" s="171" t="e">
        <f t="shared" si="14"/>
        <v>#N/A</v>
      </c>
      <c r="G172" s="171"/>
      <c r="H172" s="162"/>
      <c r="I172" s="184"/>
      <c r="J172" s="24"/>
      <c r="K172" s="4"/>
      <c r="L172" s="9"/>
      <c r="M172" s="16"/>
      <c r="N172" s="11"/>
      <c r="Q172" s="10"/>
      <c r="R172" s="10"/>
    </row>
    <row r="173" spans="1:18" ht="9.75">
      <c r="A173" s="178">
        <v>136</v>
      </c>
      <c r="B173" s="179" t="e">
        <f t="shared" si="10"/>
        <v>#N/A</v>
      </c>
      <c r="C173" s="171">
        <f t="shared" si="13"/>
        <v>0</v>
      </c>
      <c r="D173" s="171" t="e">
        <f t="shared" si="11"/>
        <v>#N/A</v>
      </c>
      <c r="E173" s="171" t="e">
        <f t="shared" si="12"/>
        <v>#N/A</v>
      </c>
      <c r="F173" s="171" t="e">
        <f t="shared" si="14"/>
        <v>#N/A</v>
      </c>
      <c r="G173" s="171"/>
      <c r="H173" s="162"/>
      <c r="I173" s="184"/>
      <c r="J173" s="24"/>
      <c r="K173" s="4"/>
      <c r="L173" s="9"/>
      <c r="M173" s="16"/>
      <c r="N173" s="11"/>
      <c r="Q173" s="10"/>
      <c r="R173" s="10"/>
    </row>
    <row r="174" spans="1:18" ht="9.75">
      <c r="A174" s="178">
        <v>137</v>
      </c>
      <c r="B174" s="179" t="e">
        <f t="shared" si="10"/>
        <v>#N/A</v>
      </c>
      <c r="C174" s="171">
        <f t="shared" si="13"/>
        <v>0</v>
      </c>
      <c r="D174" s="171" t="e">
        <f t="shared" si="11"/>
        <v>#N/A</v>
      </c>
      <c r="E174" s="171" t="e">
        <f t="shared" si="12"/>
        <v>#N/A</v>
      </c>
      <c r="F174" s="171" t="e">
        <f t="shared" si="14"/>
        <v>#N/A</v>
      </c>
      <c r="G174" s="171"/>
      <c r="H174" s="162"/>
      <c r="I174" s="184"/>
      <c r="J174" s="24"/>
      <c r="K174" s="4"/>
      <c r="L174" s="9"/>
      <c r="M174" s="16"/>
      <c r="N174" s="11"/>
      <c r="Q174" s="10"/>
      <c r="R174" s="10"/>
    </row>
    <row r="175" spans="1:18" ht="9.75">
      <c r="A175" s="178">
        <v>138</v>
      </c>
      <c r="B175" s="179" t="e">
        <f t="shared" si="10"/>
        <v>#N/A</v>
      </c>
      <c r="C175" s="171">
        <f t="shared" si="13"/>
        <v>0</v>
      </c>
      <c r="D175" s="171" t="e">
        <f t="shared" si="11"/>
        <v>#N/A</v>
      </c>
      <c r="E175" s="171" t="e">
        <f t="shared" si="12"/>
        <v>#N/A</v>
      </c>
      <c r="F175" s="171" t="e">
        <f t="shared" si="14"/>
        <v>#N/A</v>
      </c>
      <c r="G175" s="171"/>
      <c r="H175" s="162"/>
      <c r="I175" s="184"/>
      <c r="J175" s="24"/>
      <c r="K175" s="4"/>
      <c r="L175" s="9"/>
      <c r="M175" s="16"/>
      <c r="N175" s="11"/>
      <c r="Q175" s="10"/>
      <c r="R175" s="10"/>
    </row>
    <row r="176" spans="1:18" ht="9.75">
      <c r="A176" s="178">
        <v>139</v>
      </c>
      <c r="B176" s="179" t="e">
        <f t="shared" si="10"/>
        <v>#N/A</v>
      </c>
      <c r="C176" s="171">
        <f t="shared" si="13"/>
        <v>0</v>
      </c>
      <c r="D176" s="171" t="e">
        <f t="shared" si="11"/>
        <v>#N/A</v>
      </c>
      <c r="E176" s="171" t="e">
        <f t="shared" si="12"/>
        <v>#N/A</v>
      </c>
      <c r="F176" s="171" t="e">
        <f t="shared" si="14"/>
        <v>#N/A</v>
      </c>
      <c r="G176" s="171"/>
      <c r="H176" s="162"/>
      <c r="I176" s="184"/>
      <c r="J176" s="24"/>
      <c r="K176" s="4"/>
      <c r="L176" s="9"/>
      <c r="M176" s="16"/>
      <c r="N176" s="11"/>
      <c r="Q176" s="10"/>
      <c r="R176" s="10"/>
    </row>
    <row r="177" spans="1:18" ht="9.75">
      <c r="A177" s="178">
        <v>140</v>
      </c>
      <c r="B177" s="179" t="e">
        <f t="shared" si="10"/>
        <v>#N/A</v>
      </c>
      <c r="C177" s="171">
        <f t="shared" si="13"/>
        <v>0</v>
      </c>
      <c r="D177" s="171" t="e">
        <f t="shared" si="11"/>
        <v>#N/A</v>
      </c>
      <c r="E177" s="171" t="e">
        <f t="shared" si="12"/>
        <v>#N/A</v>
      </c>
      <c r="F177" s="171" t="e">
        <f t="shared" si="14"/>
        <v>#N/A</v>
      </c>
      <c r="G177" s="171"/>
      <c r="H177" s="162"/>
      <c r="I177" s="184"/>
      <c r="J177" s="24"/>
      <c r="K177" s="4"/>
      <c r="L177" s="9"/>
      <c r="M177" s="16"/>
      <c r="N177" s="11"/>
      <c r="Q177" s="10"/>
      <c r="R177" s="10"/>
    </row>
    <row r="178" spans="1:18" ht="9.75">
      <c r="A178" s="178">
        <v>141</v>
      </c>
      <c r="B178" s="179" t="e">
        <f t="shared" si="10"/>
        <v>#N/A</v>
      </c>
      <c r="C178" s="171">
        <f t="shared" si="13"/>
        <v>0</v>
      </c>
      <c r="D178" s="171" t="e">
        <f t="shared" si="11"/>
        <v>#N/A</v>
      </c>
      <c r="E178" s="171" t="e">
        <f t="shared" si="12"/>
        <v>#N/A</v>
      </c>
      <c r="F178" s="171" t="e">
        <f t="shared" si="14"/>
        <v>#N/A</v>
      </c>
      <c r="G178" s="171"/>
      <c r="H178" s="162"/>
      <c r="I178" s="184"/>
      <c r="J178" s="24"/>
      <c r="K178" s="4"/>
      <c r="L178" s="9"/>
      <c r="M178" s="16"/>
      <c r="N178" s="11"/>
      <c r="Q178" s="10"/>
      <c r="R178" s="10"/>
    </row>
    <row r="179" spans="1:18" ht="9.75">
      <c r="A179" s="178">
        <v>142</v>
      </c>
      <c r="B179" s="179" t="e">
        <f t="shared" si="10"/>
        <v>#N/A</v>
      </c>
      <c r="C179" s="171">
        <f t="shared" si="13"/>
        <v>0</v>
      </c>
      <c r="D179" s="171" t="e">
        <f t="shared" si="11"/>
        <v>#N/A</v>
      </c>
      <c r="E179" s="171" t="e">
        <f t="shared" si="12"/>
        <v>#N/A</v>
      </c>
      <c r="F179" s="171" t="e">
        <f t="shared" si="14"/>
        <v>#N/A</v>
      </c>
      <c r="G179" s="171"/>
      <c r="H179" s="162"/>
      <c r="I179" s="184"/>
      <c r="J179" s="24"/>
      <c r="K179" s="4"/>
      <c r="L179" s="9"/>
      <c r="M179" s="16"/>
      <c r="N179" s="11"/>
      <c r="Q179" s="10"/>
      <c r="R179" s="10"/>
    </row>
    <row r="180" spans="1:18" ht="9.75">
      <c r="A180" s="178">
        <v>143</v>
      </c>
      <c r="B180" s="179" t="e">
        <f t="shared" si="10"/>
        <v>#N/A</v>
      </c>
      <c r="C180" s="171">
        <f t="shared" si="13"/>
        <v>0</v>
      </c>
      <c r="D180" s="171" t="e">
        <f t="shared" si="11"/>
        <v>#N/A</v>
      </c>
      <c r="E180" s="171" t="e">
        <f t="shared" si="12"/>
        <v>#N/A</v>
      </c>
      <c r="F180" s="171" t="e">
        <f t="shared" si="14"/>
        <v>#N/A</v>
      </c>
      <c r="G180" s="171"/>
      <c r="H180" s="162"/>
      <c r="I180" s="184"/>
      <c r="J180" s="24"/>
      <c r="K180" s="4"/>
      <c r="L180" s="9"/>
      <c r="M180" s="16"/>
      <c r="N180" s="11"/>
      <c r="Q180" s="10"/>
      <c r="R180" s="10"/>
    </row>
    <row r="181" spans="1:18" ht="9.75">
      <c r="A181" s="178">
        <v>144</v>
      </c>
      <c r="B181" s="179" t="e">
        <f t="shared" si="10"/>
        <v>#N/A</v>
      </c>
      <c r="C181" s="171">
        <f t="shared" si="13"/>
        <v>0</v>
      </c>
      <c r="D181" s="171" t="e">
        <f t="shared" si="11"/>
        <v>#N/A</v>
      </c>
      <c r="E181" s="171" t="e">
        <f t="shared" si="12"/>
        <v>#N/A</v>
      </c>
      <c r="F181" s="171" t="e">
        <f t="shared" si="14"/>
        <v>#N/A</v>
      </c>
      <c r="G181" s="171"/>
      <c r="H181" s="162"/>
      <c r="I181" s="184"/>
      <c r="J181" s="24"/>
      <c r="K181" s="4"/>
      <c r="L181" s="9"/>
      <c r="M181" s="16"/>
      <c r="N181" s="11"/>
      <c r="Q181" s="10"/>
      <c r="R181" s="10"/>
    </row>
    <row r="182" spans="1:18" ht="9.75">
      <c r="A182" s="178">
        <v>145</v>
      </c>
      <c r="B182" s="179" t="e">
        <f t="shared" si="10"/>
        <v>#N/A</v>
      </c>
      <c r="C182" s="171">
        <f t="shared" si="13"/>
        <v>0</v>
      </c>
      <c r="D182" s="171" t="e">
        <f t="shared" si="11"/>
        <v>#N/A</v>
      </c>
      <c r="E182" s="171" t="e">
        <f t="shared" si="12"/>
        <v>#N/A</v>
      </c>
      <c r="F182" s="171" t="e">
        <f t="shared" si="14"/>
        <v>#N/A</v>
      </c>
      <c r="G182" s="171"/>
      <c r="H182" s="162"/>
      <c r="I182" s="184"/>
      <c r="J182" s="24"/>
      <c r="K182" s="4"/>
      <c r="L182" s="9"/>
      <c r="M182" s="16"/>
      <c r="N182" s="11"/>
      <c r="Q182" s="10"/>
      <c r="R182" s="10"/>
    </row>
    <row r="183" spans="1:18" ht="9.75">
      <c r="A183" s="178">
        <v>146</v>
      </c>
      <c r="B183" s="179" t="e">
        <f t="shared" si="10"/>
        <v>#N/A</v>
      </c>
      <c r="C183" s="171">
        <f t="shared" si="13"/>
        <v>0</v>
      </c>
      <c r="D183" s="171" t="e">
        <f t="shared" si="11"/>
        <v>#N/A</v>
      </c>
      <c r="E183" s="171" t="e">
        <f t="shared" si="12"/>
        <v>#N/A</v>
      </c>
      <c r="F183" s="171" t="e">
        <f t="shared" si="14"/>
        <v>#N/A</v>
      </c>
      <c r="G183" s="171"/>
      <c r="H183" s="162"/>
      <c r="I183" s="184"/>
      <c r="J183" s="24"/>
      <c r="K183" s="4"/>
      <c r="L183" s="9"/>
      <c r="M183" s="16"/>
      <c r="N183" s="11"/>
      <c r="Q183" s="10"/>
      <c r="R183" s="10"/>
    </row>
    <row r="184" spans="1:18" ht="9.75">
      <c r="A184" s="178">
        <v>147</v>
      </c>
      <c r="B184" s="179" t="e">
        <f t="shared" si="10"/>
        <v>#N/A</v>
      </c>
      <c r="C184" s="171">
        <f t="shared" si="13"/>
        <v>0</v>
      </c>
      <c r="D184" s="171" t="e">
        <f t="shared" si="11"/>
        <v>#N/A</v>
      </c>
      <c r="E184" s="171" t="e">
        <f t="shared" si="12"/>
        <v>#N/A</v>
      </c>
      <c r="F184" s="171" t="e">
        <f t="shared" si="14"/>
        <v>#N/A</v>
      </c>
      <c r="G184" s="171"/>
      <c r="H184" s="162"/>
      <c r="I184" s="184"/>
      <c r="J184" s="24"/>
      <c r="K184" s="4"/>
      <c r="L184" s="9"/>
      <c r="M184" s="16"/>
      <c r="N184" s="11"/>
      <c r="Q184" s="10"/>
      <c r="R184" s="10"/>
    </row>
    <row r="185" spans="1:18" ht="9.75">
      <c r="A185" s="178">
        <v>148</v>
      </c>
      <c r="B185" s="179" t="e">
        <f t="shared" si="10"/>
        <v>#N/A</v>
      </c>
      <c r="C185" s="171">
        <f t="shared" si="13"/>
        <v>0</v>
      </c>
      <c r="D185" s="171" t="e">
        <f t="shared" si="11"/>
        <v>#N/A</v>
      </c>
      <c r="E185" s="171" t="e">
        <f t="shared" si="12"/>
        <v>#N/A</v>
      </c>
      <c r="F185" s="171" t="e">
        <f t="shared" si="14"/>
        <v>#N/A</v>
      </c>
      <c r="G185" s="171"/>
      <c r="H185" s="162"/>
      <c r="I185" s="184"/>
      <c r="J185" s="24"/>
      <c r="K185" s="4"/>
      <c r="L185" s="9"/>
      <c r="M185" s="16"/>
      <c r="N185" s="11"/>
      <c r="Q185" s="10"/>
      <c r="R185" s="10"/>
    </row>
    <row r="186" spans="1:18" ht="9.75">
      <c r="A186" s="178">
        <v>149</v>
      </c>
      <c r="B186" s="179" t="e">
        <f t="shared" si="10"/>
        <v>#N/A</v>
      </c>
      <c r="C186" s="171">
        <f t="shared" si="13"/>
        <v>0</v>
      </c>
      <c r="D186" s="171" t="e">
        <f t="shared" si="11"/>
        <v>#N/A</v>
      </c>
      <c r="E186" s="171" t="e">
        <f t="shared" si="12"/>
        <v>#N/A</v>
      </c>
      <c r="F186" s="171" t="e">
        <f t="shared" si="14"/>
        <v>#N/A</v>
      </c>
      <c r="G186" s="171"/>
      <c r="H186" s="162"/>
      <c r="I186" s="184"/>
      <c r="J186" s="24"/>
      <c r="K186" s="4"/>
      <c r="L186" s="9"/>
      <c r="M186" s="16"/>
      <c r="N186" s="11"/>
      <c r="Q186" s="10"/>
      <c r="R186" s="10"/>
    </row>
    <row r="187" spans="1:18" ht="9.75">
      <c r="A187" s="178">
        <v>150</v>
      </c>
      <c r="B187" s="179" t="e">
        <f t="shared" si="10"/>
        <v>#N/A</v>
      </c>
      <c r="C187" s="171">
        <f t="shared" si="13"/>
        <v>0</v>
      </c>
      <c r="D187" s="171" t="e">
        <f t="shared" si="11"/>
        <v>#N/A</v>
      </c>
      <c r="E187" s="171" t="e">
        <f t="shared" si="12"/>
        <v>#N/A</v>
      </c>
      <c r="F187" s="171" t="e">
        <f t="shared" si="14"/>
        <v>#N/A</v>
      </c>
      <c r="G187" s="171"/>
      <c r="H187" s="162"/>
      <c r="I187" s="184"/>
      <c r="J187" s="24"/>
      <c r="K187" s="4"/>
      <c r="L187" s="9"/>
      <c r="M187" s="16"/>
      <c r="N187" s="11"/>
      <c r="Q187" s="10"/>
      <c r="R187" s="10"/>
    </row>
    <row r="188" spans="1:18" ht="9.75">
      <c r="A188" s="178">
        <v>151</v>
      </c>
      <c r="B188" s="179" t="e">
        <f t="shared" si="10"/>
        <v>#N/A</v>
      </c>
      <c r="C188" s="171">
        <f t="shared" si="13"/>
        <v>0</v>
      </c>
      <c r="D188" s="171" t="e">
        <f t="shared" si="11"/>
        <v>#N/A</v>
      </c>
      <c r="E188" s="171" t="e">
        <f t="shared" si="12"/>
        <v>#N/A</v>
      </c>
      <c r="F188" s="171" t="e">
        <f t="shared" si="14"/>
        <v>#N/A</v>
      </c>
      <c r="G188" s="171"/>
      <c r="H188" s="162"/>
      <c r="I188" s="184"/>
      <c r="J188" s="24"/>
      <c r="K188" s="4"/>
      <c r="L188" s="9"/>
      <c r="M188" s="16"/>
      <c r="N188" s="11"/>
      <c r="Q188" s="10"/>
      <c r="R188" s="10"/>
    </row>
    <row r="189" spans="1:18" ht="9.75">
      <c r="A189" s="178">
        <v>152</v>
      </c>
      <c r="B189" s="179" t="e">
        <f t="shared" si="10"/>
        <v>#N/A</v>
      </c>
      <c r="C189" s="171">
        <f t="shared" si="13"/>
        <v>0</v>
      </c>
      <c r="D189" s="171" t="e">
        <f t="shared" si="11"/>
        <v>#N/A</v>
      </c>
      <c r="E189" s="171" t="e">
        <f t="shared" si="12"/>
        <v>#N/A</v>
      </c>
      <c r="F189" s="171" t="e">
        <f t="shared" si="14"/>
        <v>#N/A</v>
      </c>
      <c r="G189" s="171"/>
      <c r="H189" s="162"/>
      <c r="I189" s="184"/>
      <c r="J189" s="24"/>
      <c r="K189" s="4"/>
      <c r="L189" s="9"/>
      <c r="M189" s="16"/>
      <c r="N189" s="11"/>
      <c r="Q189" s="10"/>
      <c r="R189" s="10"/>
    </row>
    <row r="190" spans="1:18" ht="9.75">
      <c r="A190" s="178">
        <v>153</v>
      </c>
      <c r="B190" s="179" t="e">
        <f t="shared" si="10"/>
        <v>#N/A</v>
      </c>
      <c r="C190" s="171">
        <f t="shared" si="13"/>
        <v>0</v>
      </c>
      <c r="D190" s="171" t="e">
        <f t="shared" si="11"/>
        <v>#N/A</v>
      </c>
      <c r="E190" s="171" t="e">
        <f t="shared" si="12"/>
        <v>#N/A</v>
      </c>
      <c r="F190" s="171" t="e">
        <f t="shared" si="14"/>
        <v>#N/A</v>
      </c>
      <c r="G190" s="171"/>
      <c r="H190" s="162"/>
      <c r="I190" s="184"/>
      <c r="J190" s="24"/>
      <c r="K190" s="4"/>
      <c r="L190" s="9"/>
      <c r="M190" s="16"/>
      <c r="N190" s="11"/>
      <c r="Q190" s="10"/>
      <c r="R190" s="10"/>
    </row>
    <row r="191" spans="1:18" ht="9.75">
      <c r="A191" s="178">
        <v>154</v>
      </c>
      <c r="B191" s="179" t="e">
        <f t="shared" si="10"/>
        <v>#N/A</v>
      </c>
      <c r="C191" s="171">
        <f t="shared" si="13"/>
        <v>0</v>
      </c>
      <c r="D191" s="171" t="e">
        <f t="shared" si="11"/>
        <v>#N/A</v>
      </c>
      <c r="E191" s="171" t="e">
        <f t="shared" si="12"/>
        <v>#N/A</v>
      </c>
      <c r="F191" s="171" t="e">
        <f t="shared" si="14"/>
        <v>#N/A</v>
      </c>
      <c r="G191" s="171"/>
      <c r="H191" s="162"/>
      <c r="I191" s="184"/>
      <c r="J191" s="24"/>
      <c r="K191" s="4"/>
      <c r="L191" s="9"/>
      <c r="M191" s="16"/>
      <c r="N191" s="11"/>
      <c r="Q191" s="10"/>
      <c r="R191" s="10"/>
    </row>
    <row r="192" spans="1:18" ht="9.75">
      <c r="A192" s="178">
        <v>155</v>
      </c>
      <c r="B192" s="179" t="e">
        <f t="shared" si="10"/>
        <v>#N/A</v>
      </c>
      <c r="C192" s="171">
        <f t="shared" si="13"/>
        <v>0</v>
      </c>
      <c r="D192" s="171" t="e">
        <f t="shared" si="11"/>
        <v>#N/A</v>
      </c>
      <c r="E192" s="171" t="e">
        <f t="shared" si="12"/>
        <v>#N/A</v>
      </c>
      <c r="F192" s="171" t="e">
        <f t="shared" si="14"/>
        <v>#N/A</v>
      </c>
      <c r="G192" s="171"/>
      <c r="H192" s="162"/>
      <c r="I192" s="184"/>
      <c r="J192" s="24"/>
      <c r="K192" s="4"/>
      <c r="L192" s="9"/>
      <c r="M192" s="16"/>
      <c r="N192" s="11"/>
      <c r="Q192" s="10"/>
      <c r="R192" s="10"/>
    </row>
    <row r="193" spans="1:18" ht="9.75">
      <c r="A193" s="178">
        <v>156</v>
      </c>
      <c r="B193" s="179" t="e">
        <f t="shared" si="10"/>
        <v>#N/A</v>
      </c>
      <c r="C193" s="171">
        <f t="shared" si="13"/>
        <v>0</v>
      </c>
      <c r="D193" s="171" t="e">
        <f t="shared" si="11"/>
        <v>#N/A</v>
      </c>
      <c r="E193" s="171" t="e">
        <f t="shared" si="12"/>
        <v>#N/A</v>
      </c>
      <c r="F193" s="171" t="e">
        <f t="shared" si="14"/>
        <v>#N/A</v>
      </c>
      <c r="G193" s="171"/>
      <c r="H193" s="162"/>
      <c r="I193" s="184"/>
      <c r="J193" s="24"/>
      <c r="K193" s="4"/>
      <c r="L193" s="9"/>
      <c r="M193" s="16"/>
      <c r="N193" s="11"/>
      <c r="Q193" s="10"/>
      <c r="R193" s="10"/>
    </row>
    <row r="194" spans="1:18" ht="9.75">
      <c r="A194" s="178">
        <v>157</v>
      </c>
      <c r="B194" s="179" t="e">
        <f t="shared" si="10"/>
        <v>#N/A</v>
      </c>
      <c r="C194" s="171">
        <f t="shared" si="13"/>
        <v>0</v>
      </c>
      <c r="D194" s="171" t="e">
        <f t="shared" si="11"/>
        <v>#N/A</v>
      </c>
      <c r="E194" s="171" t="e">
        <f t="shared" si="12"/>
        <v>#N/A</v>
      </c>
      <c r="F194" s="171" t="e">
        <f t="shared" si="14"/>
        <v>#N/A</v>
      </c>
      <c r="G194" s="171"/>
      <c r="H194" s="162"/>
      <c r="I194" s="184"/>
      <c r="J194" s="24"/>
      <c r="K194" s="4"/>
      <c r="L194" s="9"/>
      <c r="M194" s="16"/>
      <c r="N194" s="11"/>
      <c r="Q194" s="10"/>
      <c r="R194" s="10"/>
    </row>
    <row r="195" spans="1:18" ht="9.75">
      <c r="A195" s="178">
        <v>158</v>
      </c>
      <c r="B195" s="179" t="e">
        <f t="shared" si="10"/>
        <v>#N/A</v>
      </c>
      <c r="C195" s="171">
        <f t="shared" si="13"/>
        <v>0</v>
      </c>
      <c r="D195" s="171" t="e">
        <f t="shared" si="11"/>
        <v>#N/A</v>
      </c>
      <c r="E195" s="171" t="e">
        <f t="shared" si="12"/>
        <v>#N/A</v>
      </c>
      <c r="F195" s="171" t="e">
        <f t="shared" si="14"/>
        <v>#N/A</v>
      </c>
      <c r="G195" s="171"/>
      <c r="H195" s="162"/>
      <c r="I195" s="184"/>
      <c r="J195" s="24"/>
      <c r="K195" s="4"/>
      <c r="L195" s="9"/>
      <c r="M195" s="16"/>
      <c r="N195" s="11"/>
      <c r="Q195" s="10"/>
      <c r="R195" s="10"/>
    </row>
    <row r="196" spans="1:18" ht="9.75">
      <c r="A196" s="178">
        <v>159</v>
      </c>
      <c r="B196" s="179" t="e">
        <f t="shared" si="10"/>
        <v>#N/A</v>
      </c>
      <c r="C196" s="171">
        <f t="shared" si="13"/>
        <v>0</v>
      </c>
      <c r="D196" s="171" t="e">
        <f t="shared" si="11"/>
        <v>#N/A</v>
      </c>
      <c r="E196" s="171" t="e">
        <f t="shared" si="12"/>
        <v>#N/A</v>
      </c>
      <c r="F196" s="171" t="e">
        <f t="shared" si="14"/>
        <v>#N/A</v>
      </c>
      <c r="G196" s="171"/>
      <c r="H196" s="162"/>
      <c r="I196" s="184"/>
      <c r="J196" s="24"/>
      <c r="K196" s="4"/>
      <c r="L196" s="9"/>
      <c r="M196" s="16"/>
      <c r="N196" s="11"/>
      <c r="Q196" s="10"/>
      <c r="R196" s="10"/>
    </row>
    <row r="197" spans="1:18" ht="9.75">
      <c r="A197" s="178">
        <v>160</v>
      </c>
      <c r="B197" s="179" t="e">
        <f t="shared" si="10"/>
        <v>#N/A</v>
      </c>
      <c r="C197" s="171">
        <f t="shared" si="13"/>
        <v>0</v>
      </c>
      <c r="D197" s="171" t="e">
        <f t="shared" si="11"/>
        <v>#N/A</v>
      </c>
      <c r="E197" s="171" t="e">
        <f t="shared" si="12"/>
        <v>#N/A</v>
      </c>
      <c r="F197" s="171" t="e">
        <f t="shared" si="14"/>
        <v>#N/A</v>
      </c>
      <c r="G197" s="171"/>
      <c r="H197" s="162"/>
      <c r="I197" s="184"/>
      <c r="J197" s="24"/>
      <c r="K197" s="4"/>
      <c r="L197" s="9"/>
      <c r="M197" s="16"/>
      <c r="N197" s="11"/>
      <c r="Q197" s="10"/>
      <c r="R197" s="10"/>
    </row>
    <row r="198" spans="1:18" ht="9.75">
      <c r="A198" s="178">
        <v>161</v>
      </c>
      <c r="B198" s="179" t="e">
        <f t="shared" si="10"/>
        <v>#N/A</v>
      </c>
      <c r="C198" s="171">
        <f t="shared" si="13"/>
        <v>0</v>
      </c>
      <c r="D198" s="171" t="e">
        <f t="shared" si="11"/>
        <v>#N/A</v>
      </c>
      <c r="E198" s="171" t="e">
        <f t="shared" si="12"/>
        <v>#N/A</v>
      </c>
      <c r="F198" s="171" t="e">
        <f t="shared" si="14"/>
        <v>#N/A</v>
      </c>
      <c r="G198" s="171"/>
      <c r="H198" s="162"/>
      <c r="I198" s="184"/>
      <c r="J198" s="24"/>
      <c r="K198" s="4"/>
      <c r="L198" s="9"/>
      <c r="M198" s="16"/>
      <c r="N198" s="11"/>
      <c r="Q198" s="10"/>
      <c r="R198" s="10"/>
    </row>
    <row r="199" spans="1:18" ht="9.75">
      <c r="A199" s="178">
        <v>162</v>
      </c>
      <c r="B199" s="179" t="e">
        <f t="shared" si="10"/>
        <v>#N/A</v>
      </c>
      <c r="C199" s="171">
        <f t="shared" si="13"/>
        <v>0</v>
      </c>
      <c r="D199" s="171" t="e">
        <f t="shared" si="11"/>
        <v>#N/A</v>
      </c>
      <c r="E199" s="171" t="e">
        <f t="shared" si="12"/>
        <v>#N/A</v>
      </c>
      <c r="F199" s="171" t="e">
        <f t="shared" si="14"/>
        <v>#N/A</v>
      </c>
      <c r="G199" s="171"/>
      <c r="H199" s="162"/>
      <c r="I199" s="184"/>
      <c r="J199" s="24"/>
      <c r="K199" s="4"/>
      <c r="L199" s="9"/>
      <c r="M199" s="16"/>
      <c r="N199" s="11"/>
      <c r="Q199" s="10"/>
      <c r="R199" s="10"/>
    </row>
    <row r="200" spans="1:18" ht="9.75">
      <c r="A200" s="178">
        <v>163</v>
      </c>
      <c r="B200" s="179" t="e">
        <f t="shared" si="10"/>
        <v>#N/A</v>
      </c>
      <c r="C200" s="171">
        <f t="shared" si="13"/>
        <v>0</v>
      </c>
      <c r="D200" s="171" t="e">
        <f t="shared" si="11"/>
        <v>#N/A</v>
      </c>
      <c r="E200" s="171" t="e">
        <f t="shared" si="12"/>
        <v>#N/A</v>
      </c>
      <c r="F200" s="171" t="e">
        <f t="shared" si="14"/>
        <v>#N/A</v>
      </c>
      <c r="G200" s="171"/>
      <c r="H200" s="162"/>
      <c r="I200" s="184"/>
      <c r="J200" s="24"/>
      <c r="K200" s="4"/>
      <c r="L200" s="9"/>
      <c r="M200" s="16"/>
      <c r="N200" s="11"/>
      <c r="Q200" s="10"/>
      <c r="R200" s="10"/>
    </row>
    <row r="201" spans="1:18" ht="9.75">
      <c r="A201" s="178">
        <v>164</v>
      </c>
      <c r="B201" s="179" t="e">
        <f t="shared" si="10"/>
        <v>#N/A</v>
      </c>
      <c r="C201" s="171">
        <f t="shared" si="13"/>
        <v>0</v>
      </c>
      <c r="D201" s="171" t="e">
        <f t="shared" si="11"/>
        <v>#N/A</v>
      </c>
      <c r="E201" s="171" t="e">
        <f t="shared" si="12"/>
        <v>#N/A</v>
      </c>
      <c r="F201" s="171" t="e">
        <f t="shared" si="14"/>
        <v>#N/A</v>
      </c>
      <c r="G201" s="171"/>
      <c r="H201" s="162"/>
      <c r="I201" s="184"/>
      <c r="J201" s="24"/>
      <c r="K201" s="4"/>
      <c r="L201" s="9"/>
      <c r="M201" s="16"/>
      <c r="N201" s="11"/>
      <c r="Q201" s="10"/>
      <c r="R201" s="10"/>
    </row>
    <row r="202" spans="1:18" ht="9.75">
      <c r="A202" s="178">
        <v>165</v>
      </c>
      <c r="B202" s="179" t="e">
        <f t="shared" si="10"/>
        <v>#N/A</v>
      </c>
      <c r="C202" s="171">
        <f t="shared" si="13"/>
        <v>0</v>
      </c>
      <c r="D202" s="171" t="e">
        <f t="shared" si="11"/>
        <v>#N/A</v>
      </c>
      <c r="E202" s="171" t="e">
        <f t="shared" si="12"/>
        <v>#N/A</v>
      </c>
      <c r="F202" s="171" t="e">
        <f t="shared" si="14"/>
        <v>#N/A</v>
      </c>
      <c r="G202" s="171"/>
      <c r="H202" s="162"/>
      <c r="I202" s="184"/>
      <c r="J202" s="24"/>
      <c r="K202" s="4"/>
      <c r="L202" s="9"/>
      <c r="M202" s="16"/>
      <c r="N202" s="11"/>
      <c r="Q202" s="10"/>
      <c r="R202" s="10"/>
    </row>
    <row r="203" spans="1:18" ht="9.75">
      <c r="A203" s="178">
        <v>166</v>
      </c>
      <c r="B203" s="179" t="e">
        <f t="shared" si="10"/>
        <v>#N/A</v>
      </c>
      <c r="C203" s="171">
        <f t="shared" si="13"/>
        <v>0</v>
      </c>
      <c r="D203" s="171" t="e">
        <f t="shared" si="11"/>
        <v>#N/A</v>
      </c>
      <c r="E203" s="171" t="e">
        <f t="shared" si="12"/>
        <v>#N/A</v>
      </c>
      <c r="F203" s="171" t="e">
        <f t="shared" si="14"/>
        <v>#N/A</v>
      </c>
      <c r="G203" s="171"/>
      <c r="H203" s="162"/>
      <c r="I203" s="184"/>
      <c r="J203" s="24"/>
      <c r="K203" s="4"/>
      <c r="L203" s="9"/>
      <c r="M203" s="16"/>
      <c r="N203" s="11"/>
      <c r="Q203" s="10"/>
      <c r="R203" s="10"/>
    </row>
    <row r="204" spans="1:18" ht="9.75">
      <c r="A204" s="178">
        <v>167</v>
      </c>
      <c r="B204" s="179" t="e">
        <f t="shared" si="10"/>
        <v>#N/A</v>
      </c>
      <c r="C204" s="171">
        <f t="shared" si="13"/>
        <v>0</v>
      </c>
      <c r="D204" s="171" t="e">
        <f t="shared" si="11"/>
        <v>#N/A</v>
      </c>
      <c r="E204" s="171" t="e">
        <f t="shared" si="12"/>
        <v>#N/A</v>
      </c>
      <c r="F204" s="171" t="e">
        <f t="shared" si="14"/>
        <v>#N/A</v>
      </c>
      <c r="G204" s="171"/>
      <c r="H204" s="162"/>
      <c r="I204" s="184"/>
      <c r="J204" s="24"/>
      <c r="K204" s="4"/>
      <c r="L204" s="9"/>
      <c r="M204" s="16"/>
      <c r="N204" s="11"/>
      <c r="Q204" s="10"/>
      <c r="R204" s="10"/>
    </row>
    <row r="205" spans="1:18" ht="9.75">
      <c r="A205" s="178">
        <v>168</v>
      </c>
      <c r="B205" s="179" t="e">
        <f t="shared" si="10"/>
        <v>#N/A</v>
      </c>
      <c r="C205" s="171">
        <f t="shared" si="13"/>
        <v>0</v>
      </c>
      <c r="D205" s="171" t="e">
        <f t="shared" si="11"/>
        <v>#N/A</v>
      </c>
      <c r="E205" s="171" t="e">
        <f t="shared" si="12"/>
        <v>#N/A</v>
      </c>
      <c r="F205" s="171" t="e">
        <f t="shared" si="14"/>
        <v>#N/A</v>
      </c>
      <c r="G205" s="171"/>
      <c r="H205" s="162"/>
      <c r="I205" s="184"/>
      <c r="J205" s="24"/>
      <c r="K205" s="4"/>
      <c r="L205" s="9"/>
      <c r="M205" s="16"/>
      <c r="N205" s="11"/>
      <c r="Q205" s="10"/>
      <c r="R205" s="10"/>
    </row>
    <row r="206" spans="1:18" ht="9.75">
      <c r="A206" s="178">
        <v>169</v>
      </c>
      <c r="B206" s="179" t="e">
        <f t="shared" si="10"/>
        <v>#N/A</v>
      </c>
      <c r="C206" s="171">
        <f t="shared" si="13"/>
        <v>0</v>
      </c>
      <c r="D206" s="171" t="e">
        <f t="shared" si="11"/>
        <v>#N/A</v>
      </c>
      <c r="E206" s="171" t="e">
        <f t="shared" si="12"/>
        <v>#N/A</v>
      </c>
      <c r="F206" s="171" t="e">
        <f t="shared" si="14"/>
        <v>#N/A</v>
      </c>
      <c r="G206" s="171"/>
      <c r="H206" s="162"/>
      <c r="I206" s="184"/>
      <c r="J206" s="24"/>
      <c r="K206" s="4"/>
      <c r="L206" s="9"/>
      <c r="M206" s="16"/>
      <c r="N206" s="11"/>
      <c r="Q206" s="10"/>
      <c r="R206" s="10"/>
    </row>
    <row r="207" spans="1:18" ht="9.75">
      <c r="A207" s="178">
        <v>170</v>
      </c>
      <c r="B207" s="179" t="e">
        <f t="shared" si="10"/>
        <v>#N/A</v>
      </c>
      <c r="C207" s="171">
        <f t="shared" si="13"/>
        <v>0</v>
      </c>
      <c r="D207" s="171" t="e">
        <f t="shared" si="11"/>
        <v>#N/A</v>
      </c>
      <c r="E207" s="171" t="e">
        <f t="shared" si="12"/>
        <v>#N/A</v>
      </c>
      <c r="F207" s="171" t="e">
        <f t="shared" si="14"/>
        <v>#N/A</v>
      </c>
      <c r="G207" s="171"/>
      <c r="H207" s="162"/>
      <c r="I207" s="184"/>
      <c r="J207" s="24"/>
      <c r="K207" s="4"/>
      <c r="L207" s="9"/>
      <c r="M207" s="16"/>
      <c r="N207" s="11"/>
      <c r="Q207" s="10"/>
      <c r="R207" s="10"/>
    </row>
    <row r="208" spans="1:18" ht="9.75">
      <c r="A208" s="178">
        <v>171</v>
      </c>
      <c r="B208" s="179" t="e">
        <f t="shared" si="10"/>
        <v>#N/A</v>
      </c>
      <c r="C208" s="171">
        <f t="shared" si="13"/>
        <v>0</v>
      </c>
      <c r="D208" s="171" t="e">
        <f t="shared" si="11"/>
        <v>#N/A</v>
      </c>
      <c r="E208" s="171" t="e">
        <f t="shared" si="12"/>
        <v>#N/A</v>
      </c>
      <c r="F208" s="171" t="e">
        <f t="shared" si="14"/>
        <v>#N/A</v>
      </c>
      <c r="G208" s="171"/>
      <c r="H208" s="162"/>
      <c r="I208" s="184"/>
      <c r="J208" s="24"/>
      <c r="K208" s="4"/>
      <c r="L208" s="9"/>
      <c r="M208" s="16"/>
      <c r="N208" s="11"/>
      <c r="Q208" s="10"/>
      <c r="R208" s="10"/>
    </row>
    <row r="209" spans="1:18" ht="9.75">
      <c r="A209" s="178">
        <v>172</v>
      </c>
      <c r="B209" s="179" t="e">
        <f t="shared" si="10"/>
        <v>#N/A</v>
      </c>
      <c r="C209" s="171">
        <f t="shared" si="13"/>
        <v>0</v>
      </c>
      <c r="D209" s="171" t="e">
        <f t="shared" si="11"/>
        <v>#N/A</v>
      </c>
      <c r="E209" s="171" t="e">
        <f t="shared" si="12"/>
        <v>#N/A</v>
      </c>
      <c r="F209" s="171" t="e">
        <f t="shared" si="14"/>
        <v>#N/A</v>
      </c>
      <c r="G209" s="171"/>
      <c r="H209" s="162"/>
      <c r="I209" s="184"/>
      <c r="J209" s="24"/>
      <c r="K209" s="4"/>
      <c r="L209" s="9"/>
      <c r="M209" s="16"/>
      <c r="N209" s="11"/>
      <c r="Q209" s="10"/>
      <c r="R209" s="10"/>
    </row>
    <row r="210" spans="1:18" ht="9.75">
      <c r="A210" s="178">
        <v>173</v>
      </c>
      <c r="B210" s="179" t="e">
        <f t="shared" si="10"/>
        <v>#N/A</v>
      </c>
      <c r="C210" s="171">
        <f t="shared" si="13"/>
        <v>0</v>
      </c>
      <c r="D210" s="171" t="e">
        <f t="shared" si="11"/>
        <v>#N/A</v>
      </c>
      <c r="E210" s="171" t="e">
        <f t="shared" si="12"/>
        <v>#N/A</v>
      </c>
      <c r="F210" s="171" t="e">
        <f t="shared" si="14"/>
        <v>#N/A</v>
      </c>
      <c r="G210" s="171"/>
      <c r="H210" s="162"/>
      <c r="I210" s="184"/>
      <c r="J210" s="24"/>
      <c r="K210" s="4"/>
      <c r="L210" s="9"/>
      <c r="M210" s="16"/>
      <c r="N210" s="11"/>
      <c r="Q210" s="10"/>
      <c r="R210" s="10"/>
    </row>
    <row r="211" spans="1:18" ht="9.75">
      <c r="A211" s="178">
        <v>174</v>
      </c>
      <c r="B211" s="179" t="e">
        <f t="shared" si="10"/>
        <v>#N/A</v>
      </c>
      <c r="C211" s="171">
        <f t="shared" si="13"/>
        <v>0</v>
      </c>
      <c r="D211" s="171" t="e">
        <f t="shared" si="11"/>
        <v>#N/A</v>
      </c>
      <c r="E211" s="171" t="e">
        <f t="shared" si="12"/>
        <v>#N/A</v>
      </c>
      <c r="F211" s="171" t="e">
        <f t="shared" si="14"/>
        <v>#N/A</v>
      </c>
      <c r="G211" s="171"/>
      <c r="H211" s="162"/>
      <c r="I211" s="184"/>
      <c r="J211" s="24"/>
      <c r="K211" s="4"/>
      <c r="L211" s="9"/>
      <c r="M211" s="16"/>
      <c r="N211" s="11"/>
      <c r="Q211" s="10"/>
      <c r="R211" s="10"/>
    </row>
    <row r="212" spans="1:18" ht="9.75">
      <c r="A212" s="178">
        <v>175</v>
      </c>
      <c r="B212" s="179" t="e">
        <f t="shared" si="10"/>
        <v>#N/A</v>
      </c>
      <c r="C212" s="171">
        <f t="shared" si="13"/>
        <v>0</v>
      </c>
      <c r="D212" s="171" t="e">
        <f t="shared" si="11"/>
        <v>#N/A</v>
      </c>
      <c r="E212" s="171" t="e">
        <f t="shared" si="12"/>
        <v>#N/A</v>
      </c>
      <c r="F212" s="171" t="e">
        <f t="shared" si="14"/>
        <v>#N/A</v>
      </c>
      <c r="G212" s="171"/>
      <c r="H212" s="162"/>
      <c r="I212" s="184"/>
      <c r="J212" s="24"/>
      <c r="K212" s="4"/>
      <c r="L212" s="9"/>
      <c r="M212" s="16"/>
      <c r="N212" s="11"/>
      <c r="Q212" s="10"/>
      <c r="R212" s="10"/>
    </row>
    <row r="213" spans="1:18" ht="9.75">
      <c r="A213" s="178">
        <v>176</v>
      </c>
      <c r="B213" s="179" t="e">
        <f t="shared" si="10"/>
        <v>#N/A</v>
      </c>
      <c r="C213" s="171">
        <f t="shared" si="13"/>
        <v>0</v>
      </c>
      <c r="D213" s="171" t="e">
        <f t="shared" si="11"/>
        <v>#N/A</v>
      </c>
      <c r="E213" s="171" t="e">
        <f t="shared" si="12"/>
        <v>#N/A</v>
      </c>
      <c r="F213" s="171" t="e">
        <f t="shared" si="14"/>
        <v>#N/A</v>
      </c>
      <c r="G213" s="171"/>
      <c r="H213" s="162"/>
      <c r="I213" s="184"/>
      <c r="J213" s="24"/>
      <c r="K213" s="4"/>
      <c r="L213" s="9"/>
      <c r="M213" s="16"/>
      <c r="N213" s="11"/>
      <c r="Q213" s="10"/>
      <c r="R213" s="10"/>
    </row>
    <row r="214" spans="1:18" ht="9.75">
      <c r="A214" s="178">
        <v>177</v>
      </c>
      <c r="B214" s="179" t="e">
        <f t="shared" si="10"/>
        <v>#N/A</v>
      </c>
      <c r="C214" s="171">
        <f t="shared" si="13"/>
        <v>0</v>
      </c>
      <c r="D214" s="171" t="e">
        <f t="shared" si="11"/>
        <v>#N/A</v>
      </c>
      <c r="E214" s="171" t="e">
        <f t="shared" si="12"/>
        <v>#N/A</v>
      </c>
      <c r="F214" s="171" t="e">
        <f t="shared" si="14"/>
        <v>#N/A</v>
      </c>
      <c r="G214" s="171"/>
      <c r="H214" s="162"/>
      <c r="I214" s="184"/>
      <c r="J214" s="24"/>
      <c r="K214" s="4"/>
      <c r="L214" s="9"/>
      <c r="M214" s="16"/>
      <c r="N214" s="11"/>
      <c r="Q214" s="10"/>
      <c r="R214" s="10"/>
    </row>
    <row r="215" spans="1:18" ht="9.75">
      <c r="A215" s="178">
        <v>178</v>
      </c>
      <c r="B215" s="179" t="e">
        <f t="shared" si="10"/>
        <v>#N/A</v>
      </c>
      <c r="C215" s="171">
        <f t="shared" si="13"/>
        <v>0</v>
      </c>
      <c r="D215" s="171" t="e">
        <f t="shared" si="11"/>
        <v>#N/A</v>
      </c>
      <c r="E215" s="171" t="e">
        <f t="shared" si="12"/>
        <v>#N/A</v>
      </c>
      <c r="F215" s="171" t="e">
        <f t="shared" si="14"/>
        <v>#N/A</v>
      </c>
      <c r="G215" s="171"/>
      <c r="H215" s="162"/>
      <c r="I215" s="184"/>
      <c r="J215" s="24"/>
      <c r="K215" s="4"/>
      <c r="L215" s="9"/>
      <c r="M215" s="16"/>
      <c r="N215" s="11"/>
      <c r="Q215" s="10"/>
      <c r="R215" s="10"/>
    </row>
    <row r="216" spans="1:18" ht="9.75">
      <c r="A216" s="178">
        <v>179</v>
      </c>
      <c r="B216" s="179" t="e">
        <f t="shared" si="10"/>
        <v>#N/A</v>
      </c>
      <c r="C216" s="171">
        <f t="shared" si="13"/>
        <v>0</v>
      </c>
      <c r="D216" s="171" t="e">
        <f t="shared" si="11"/>
        <v>#N/A</v>
      </c>
      <c r="E216" s="171" t="e">
        <f t="shared" si="12"/>
        <v>#N/A</v>
      </c>
      <c r="F216" s="171" t="e">
        <f t="shared" si="14"/>
        <v>#N/A</v>
      </c>
      <c r="G216" s="171"/>
      <c r="H216" s="162"/>
      <c r="I216" s="184"/>
      <c r="J216" s="24"/>
      <c r="K216" s="4"/>
      <c r="L216" s="9"/>
      <c r="M216" s="16"/>
      <c r="N216" s="11"/>
      <c r="Q216" s="10"/>
      <c r="R216" s="10"/>
    </row>
    <row r="217" spans="1:18" ht="9.75">
      <c r="A217" s="178">
        <v>180</v>
      </c>
      <c r="B217" s="179" t="e">
        <f t="shared" si="10"/>
        <v>#N/A</v>
      </c>
      <c r="C217" s="171">
        <f t="shared" si="13"/>
        <v>0</v>
      </c>
      <c r="D217" s="171" t="e">
        <f t="shared" si="11"/>
        <v>#N/A</v>
      </c>
      <c r="E217" s="171" t="e">
        <f t="shared" si="12"/>
        <v>#N/A</v>
      </c>
      <c r="F217" s="171" t="e">
        <f t="shared" si="14"/>
        <v>#N/A</v>
      </c>
      <c r="G217" s="171"/>
      <c r="H217" s="162"/>
      <c r="I217" s="184"/>
      <c r="J217" s="24"/>
      <c r="K217" s="4"/>
      <c r="L217" s="9"/>
      <c r="M217" s="16"/>
      <c r="N217" s="11"/>
      <c r="Q217" s="10"/>
      <c r="R217" s="10"/>
    </row>
    <row r="218" spans="1:18" ht="9.75">
      <c r="A218" s="178">
        <v>181</v>
      </c>
      <c r="B218" s="179" t="e">
        <f t="shared" si="10"/>
        <v>#N/A</v>
      </c>
      <c r="C218" s="171">
        <f t="shared" si="13"/>
        <v>0</v>
      </c>
      <c r="D218" s="171" t="e">
        <f t="shared" si="11"/>
        <v>#N/A</v>
      </c>
      <c r="E218" s="171" t="e">
        <f t="shared" si="12"/>
        <v>#N/A</v>
      </c>
      <c r="F218" s="171" t="e">
        <f t="shared" si="14"/>
        <v>#N/A</v>
      </c>
      <c r="G218" s="171"/>
      <c r="H218" s="162"/>
      <c r="I218" s="184"/>
      <c r="J218" s="24"/>
      <c r="K218" s="4"/>
      <c r="L218" s="9"/>
      <c r="M218" s="16"/>
      <c r="N218" s="11"/>
      <c r="Q218" s="10"/>
      <c r="R218" s="10"/>
    </row>
    <row r="219" spans="1:18" ht="9.75">
      <c r="A219" s="178">
        <v>182</v>
      </c>
      <c r="B219" s="179" t="e">
        <f t="shared" si="10"/>
        <v>#N/A</v>
      </c>
      <c r="C219" s="171">
        <f t="shared" si="13"/>
        <v>0</v>
      </c>
      <c r="D219" s="171" t="e">
        <f t="shared" si="11"/>
        <v>#N/A</v>
      </c>
      <c r="E219" s="171" t="e">
        <f t="shared" si="12"/>
        <v>#N/A</v>
      </c>
      <c r="F219" s="171" t="e">
        <f t="shared" si="14"/>
        <v>#N/A</v>
      </c>
      <c r="G219" s="171"/>
      <c r="H219" s="162"/>
      <c r="I219" s="184"/>
      <c r="J219" s="24"/>
      <c r="K219" s="4"/>
      <c r="L219" s="9"/>
      <c r="M219" s="16"/>
      <c r="N219" s="11"/>
      <c r="Q219" s="10"/>
      <c r="R219" s="10"/>
    </row>
    <row r="220" spans="1:18" ht="9.75">
      <c r="A220" s="178">
        <v>183</v>
      </c>
      <c r="B220" s="179" t="e">
        <f t="shared" si="10"/>
        <v>#N/A</v>
      </c>
      <c r="C220" s="171">
        <f t="shared" si="13"/>
        <v>0</v>
      </c>
      <c r="D220" s="171" t="e">
        <f t="shared" si="11"/>
        <v>#N/A</v>
      </c>
      <c r="E220" s="171" t="e">
        <f t="shared" si="12"/>
        <v>#N/A</v>
      </c>
      <c r="F220" s="171" t="e">
        <f t="shared" si="14"/>
        <v>#N/A</v>
      </c>
      <c r="G220" s="171"/>
      <c r="H220" s="162"/>
      <c r="I220" s="184"/>
      <c r="J220" s="24"/>
      <c r="K220" s="4"/>
      <c r="L220" s="9"/>
      <c r="M220" s="16"/>
      <c r="N220" s="11"/>
      <c r="Q220" s="10"/>
      <c r="R220" s="10"/>
    </row>
    <row r="221" spans="1:18" ht="9.75">
      <c r="A221" s="178">
        <v>184</v>
      </c>
      <c r="B221" s="179" t="e">
        <f t="shared" si="10"/>
        <v>#N/A</v>
      </c>
      <c r="C221" s="171">
        <f t="shared" si="13"/>
        <v>0</v>
      </c>
      <c r="D221" s="171" t="e">
        <f t="shared" si="11"/>
        <v>#N/A</v>
      </c>
      <c r="E221" s="171" t="e">
        <f t="shared" si="12"/>
        <v>#N/A</v>
      </c>
      <c r="F221" s="171" t="e">
        <f t="shared" si="14"/>
        <v>#N/A</v>
      </c>
      <c r="G221" s="171"/>
      <c r="H221" s="162"/>
      <c r="I221" s="184"/>
      <c r="J221" s="24"/>
      <c r="K221" s="4"/>
      <c r="L221" s="9"/>
      <c r="M221" s="16"/>
      <c r="N221" s="11"/>
      <c r="Q221" s="10"/>
      <c r="R221" s="10"/>
    </row>
    <row r="222" spans="1:18" ht="9.75">
      <c r="A222" s="178">
        <v>185</v>
      </c>
      <c r="B222" s="179" t="e">
        <f t="shared" si="10"/>
        <v>#N/A</v>
      </c>
      <c r="C222" s="171">
        <f t="shared" si="13"/>
        <v>0</v>
      </c>
      <c r="D222" s="171" t="e">
        <f t="shared" si="11"/>
        <v>#N/A</v>
      </c>
      <c r="E222" s="171" t="e">
        <f t="shared" si="12"/>
        <v>#N/A</v>
      </c>
      <c r="F222" s="171" t="e">
        <f t="shared" si="14"/>
        <v>#N/A</v>
      </c>
      <c r="G222" s="171"/>
      <c r="H222" s="162"/>
      <c r="I222" s="184"/>
      <c r="J222" s="24"/>
      <c r="K222" s="4"/>
      <c r="L222" s="9"/>
      <c r="M222" s="16"/>
      <c r="N222" s="11"/>
      <c r="Q222" s="10"/>
      <c r="R222" s="10"/>
    </row>
    <row r="223" spans="1:18" ht="9.75">
      <c r="A223" s="178">
        <v>186</v>
      </c>
      <c r="B223" s="179" t="e">
        <f t="shared" si="10"/>
        <v>#N/A</v>
      </c>
      <c r="C223" s="171">
        <f t="shared" si="13"/>
        <v>0</v>
      </c>
      <c r="D223" s="171" t="e">
        <f t="shared" si="11"/>
        <v>#N/A</v>
      </c>
      <c r="E223" s="171" t="e">
        <f t="shared" si="12"/>
        <v>#N/A</v>
      </c>
      <c r="F223" s="171" t="e">
        <f t="shared" si="14"/>
        <v>#N/A</v>
      </c>
      <c r="G223" s="171"/>
      <c r="H223" s="162"/>
      <c r="I223" s="184"/>
      <c r="J223" s="24"/>
      <c r="K223" s="4"/>
      <c r="L223" s="9"/>
      <c r="M223" s="16"/>
      <c r="N223" s="11"/>
      <c r="Q223" s="10"/>
      <c r="R223" s="10"/>
    </row>
    <row r="224" spans="1:18" ht="9.75">
      <c r="A224" s="178">
        <v>187</v>
      </c>
      <c r="B224" s="179" t="e">
        <f t="shared" si="10"/>
        <v>#N/A</v>
      </c>
      <c r="C224" s="171">
        <f t="shared" si="13"/>
        <v>0</v>
      </c>
      <c r="D224" s="171" t="e">
        <f t="shared" si="11"/>
        <v>#N/A</v>
      </c>
      <c r="E224" s="171" t="e">
        <f t="shared" si="12"/>
        <v>#N/A</v>
      </c>
      <c r="F224" s="171" t="e">
        <f t="shared" si="14"/>
        <v>#N/A</v>
      </c>
      <c r="G224" s="171"/>
      <c r="H224" s="162"/>
      <c r="I224" s="184"/>
      <c r="J224" s="24"/>
      <c r="K224" s="4"/>
      <c r="L224" s="9"/>
      <c r="M224" s="16"/>
      <c r="N224" s="11"/>
      <c r="Q224" s="10"/>
      <c r="R224" s="10"/>
    </row>
    <row r="225" spans="1:18" ht="9.75">
      <c r="A225" s="178">
        <v>188</v>
      </c>
      <c r="B225" s="179" t="e">
        <f t="shared" si="10"/>
        <v>#N/A</v>
      </c>
      <c r="C225" s="171">
        <f t="shared" si="13"/>
        <v>0</v>
      </c>
      <c r="D225" s="171" t="e">
        <f t="shared" si="11"/>
        <v>#N/A</v>
      </c>
      <c r="E225" s="171" t="e">
        <f t="shared" si="12"/>
        <v>#N/A</v>
      </c>
      <c r="F225" s="171" t="e">
        <f t="shared" si="14"/>
        <v>#N/A</v>
      </c>
      <c r="G225" s="171"/>
      <c r="H225" s="162"/>
      <c r="I225" s="184"/>
      <c r="J225" s="24"/>
      <c r="K225" s="4"/>
      <c r="L225" s="9"/>
      <c r="M225" s="16"/>
      <c r="N225" s="11"/>
      <c r="Q225" s="10"/>
      <c r="R225" s="10"/>
    </row>
    <row r="226" spans="1:18" ht="9.75">
      <c r="A226" s="178">
        <v>189</v>
      </c>
      <c r="B226" s="179" t="e">
        <f t="shared" si="10"/>
        <v>#N/A</v>
      </c>
      <c r="C226" s="171">
        <f t="shared" si="13"/>
        <v>0</v>
      </c>
      <c r="D226" s="171" t="e">
        <f t="shared" si="11"/>
        <v>#N/A</v>
      </c>
      <c r="E226" s="171" t="e">
        <f t="shared" si="12"/>
        <v>#N/A</v>
      </c>
      <c r="F226" s="171" t="e">
        <f t="shared" si="14"/>
        <v>#N/A</v>
      </c>
      <c r="G226" s="171"/>
      <c r="H226" s="162"/>
      <c r="I226" s="184"/>
      <c r="J226" s="24"/>
      <c r="K226" s="4"/>
      <c r="L226" s="9"/>
      <c r="M226" s="16"/>
      <c r="N226" s="11"/>
      <c r="Q226" s="10"/>
      <c r="R226" s="10"/>
    </row>
    <row r="227" spans="1:18" ht="9.75">
      <c r="A227" s="178">
        <v>190</v>
      </c>
      <c r="B227" s="179" t="e">
        <f t="shared" si="10"/>
        <v>#N/A</v>
      </c>
      <c r="C227" s="171">
        <f t="shared" si="13"/>
        <v>0</v>
      </c>
      <c r="D227" s="171" t="e">
        <f t="shared" si="11"/>
        <v>#N/A</v>
      </c>
      <c r="E227" s="171" t="e">
        <f t="shared" si="12"/>
        <v>#N/A</v>
      </c>
      <c r="F227" s="171" t="e">
        <f t="shared" si="14"/>
        <v>#N/A</v>
      </c>
      <c r="G227" s="171"/>
      <c r="H227" s="162"/>
      <c r="I227" s="184"/>
      <c r="J227" s="24"/>
      <c r="K227" s="4"/>
      <c r="L227" s="9"/>
      <c r="M227" s="16"/>
      <c r="N227" s="11"/>
      <c r="Q227" s="10"/>
      <c r="R227" s="10"/>
    </row>
    <row r="228" spans="1:18" ht="9.75">
      <c r="A228" s="178">
        <v>191</v>
      </c>
      <c r="B228" s="179" t="e">
        <f t="shared" si="10"/>
        <v>#N/A</v>
      </c>
      <c r="C228" s="171">
        <f t="shared" si="13"/>
        <v>0</v>
      </c>
      <c r="D228" s="171" t="e">
        <f t="shared" si="11"/>
        <v>#N/A</v>
      </c>
      <c r="E228" s="171" t="e">
        <f t="shared" si="12"/>
        <v>#N/A</v>
      </c>
      <c r="F228" s="171" t="e">
        <f t="shared" si="14"/>
        <v>#N/A</v>
      </c>
      <c r="G228" s="171"/>
      <c r="H228" s="162"/>
      <c r="I228" s="184"/>
      <c r="J228" s="24"/>
      <c r="K228" s="4"/>
      <c r="L228" s="9"/>
      <c r="M228" s="16"/>
      <c r="N228" s="11"/>
      <c r="Q228" s="10"/>
      <c r="R228" s="10"/>
    </row>
    <row r="229" spans="1:18" ht="9.75">
      <c r="A229" s="178">
        <v>192</v>
      </c>
      <c r="B229" s="179" t="e">
        <f t="shared" si="10"/>
        <v>#N/A</v>
      </c>
      <c r="C229" s="171">
        <f t="shared" si="13"/>
        <v>0</v>
      </c>
      <c r="D229" s="171" t="e">
        <f t="shared" si="11"/>
        <v>#N/A</v>
      </c>
      <c r="E229" s="171" t="e">
        <f t="shared" si="12"/>
        <v>#N/A</v>
      </c>
      <c r="F229" s="171" t="e">
        <f t="shared" si="14"/>
        <v>#N/A</v>
      </c>
      <c r="G229" s="171"/>
      <c r="H229" s="162"/>
      <c r="I229" s="184"/>
      <c r="J229" s="24"/>
      <c r="K229" s="4"/>
      <c r="L229" s="9"/>
      <c r="M229" s="16"/>
      <c r="N229" s="11"/>
      <c r="Q229" s="10"/>
      <c r="R229" s="10"/>
    </row>
    <row r="230" spans="1:18" ht="9.75">
      <c r="A230" s="178">
        <v>193</v>
      </c>
      <c r="B230" s="179" t="e">
        <f aca="true" t="shared" si="15" ref="B230:B293">IF(A230&lt;=$B$12*12,$B$10,IF(A230&lt;=$B$3*12,$B$15,0))</f>
        <v>#N/A</v>
      </c>
      <c r="C230" s="171">
        <f t="shared" si="13"/>
        <v>0</v>
      </c>
      <c r="D230" s="171" t="e">
        <f aca="true" t="shared" si="16" ref="D230:D293">IF(A230&gt;$B$3*12,0,IF(A230=$B$3*12,E229*(1+B230/12),IF(A230&lt;=$B$12*12,$B$13,$B$17)))+C230</f>
        <v>#N/A</v>
      </c>
      <c r="E230" s="171" t="e">
        <f aca="true" t="shared" si="17" ref="E230:E293">IF(A230&gt;=$B$3*12,0,E229*(1+B230/12)+C230-D230)</f>
        <v>#N/A</v>
      </c>
      <c r="F230" s="171" t="e">
        <f t="shared" si="14"/>
        <v>#N/A</v>
      </c>
      <c r="G230" s="171"/>
      <c r="H230" s="162"/>
      <c r="I230" s="184"/>
      <c r="J230" s="24"/>
      <c r="K230" s="4"/>
      <c r="L230" s="9"/>
      <c r="M230" s="16"/>
      <c r="N230" s="11"/>
      <c r="Q230" s="10"/>
      <c r="R230" s="10"/>
    </row>
    <row r="231" spans="1:18" ht="9.75">
      <c r="A231" s="178">
        <v>194</v>
      </c>
      <c r="B231" s="179" t="e">
        <f t="shared" si="15"/>
        <v>#N/A</v>
      </c>
      <c r="C231" s="171">
        <f aca="true" t="shared" si="18" ref="C231:C294">IF(A231&lt;=$B$3*12,$B$6+IF(AND(MOD(A231,12)=0,A231&lt;$B$3*12),$B$7,0)+IF(A231=$B$3*12,$B$4,0))</f>
        <v>0</v>
      </c>
      <c r="D231" s="171" t="e">
        <f t="shared" si="16"/>
        <v>#N/A</v>
      </c>
      <c r="E231" s="171" t="e">
        <f t="shared" si="17"/>
        <v>#N/A</v>
      </c>
      <c r="F231" s="171" t="e">
        <f aca="true" t="shared" si="19" ref="F231:F294">-D231</f>
        <v>#N/A</v>
      </c>
      <c r="G231" s="171"/>
      <c r="H231" s="162"/>
      <c r="I231" s="184"/>
      <c r="J231" s="24"/>
      <c r="K231" s="4"/>
      <c r="L231" s="9"/>
      <c r="M231" s="16"/>
      <c r="N231" s="11"/>
      <c r="Q231" s="10"/>
      <c r="R231" s="10"/>
    </row>
    <row r="232" spans="1:18" ht="9.75">
      <c r="A232" s="178">
        <v>195</v>
      </c>
      <c r="B232" s="179" t="e">
        <f t="shared" si="15"/>
        <v>#N/A</v>
      </c>
      <c r="C232" s="171">
        <f t="shared" si="18"/>
        <v>0</v>
      </c>
      <c r="D232" s="171" t="e">
        <f t="shared" si="16"/>
        <v>#N/A</v>
      </c>
      <c r="E232" s="171" t="e">
        <f t="shared" si="17"/>
        <v>#N/A</v>
      </c>
      <c r="F232" s="171" t="e">
        <f t="shared" si="19"/>
        <v>#N/A</v>
      </c>
      <c r="G232" s="171"/>
      <c r="H232" s="162"/>
      <c r="I232" s="184"/>
      <c r="J232" s="24"/>
      <c r="K232" s="4"/>
      <c r="L232" s="9"/>
      <c r="M232" s="16"/>
      <c r="N232" s="11"/>
      <c r="Q232" s="10"/>
      <c r="R232" s="10"/>
    </row>
    <row r="233" spans="1:18" ht="9.75">
      <c r="A233" s="178">
        <v>196</v>
      </c>
      <c r="B233" s="179" t="e">
        <f t="shared" si="15"/>
        <v>#N/A</v>
      </c>
      <c r="C233" s="171">
        <f t="shared" si="18"/>
        <v>0</v>
      </c>
      <c r="D233" s="171" t="e">
        <f t="shared" si="16"/>
        <v>#N/A</v>
      </c>
      <c r="E233" s="171" t="e">
        <f t="shared" si="17"/>
        <v>#N/A</v>
      </c>
      <c r="F233" s="171" t="e">
        <f t="shared" si="19"/>
        <v>#N/A</v>
      </c>
      <c r="G233" s="171"/>
      <c r="H233" s="162"/>
      <c r="I233" s="184"/>
      <c r="J233" s="24"/>
      <c r="K233" s="4"/>
      <c r="L233" s="9"/>
      <c r="M233" s="16"/>
      <c r="N233" s="11"/>
      <c r="Q233" s="10"/>
      <c r="R233" s="10"/>
    </row>
    <row r="234" spans="1:18" ht="9.75">
      <c r="A234" s="178">
        <v>197</v>
      </c>
      <c r="B234" s="179" t="e">
        <f t="shared" si="15"/>
        <v>#N/A</v>
      </c>
      <c r="C234" s="171">
        <f t="shared" si="18"/>
        <v>0</v>
      </c>
      <c r="D234" s="171" t="e">
        <f t="shared" si="16"/>
        <v>#N/A</v>
      </c>
      <c r="E234" s="171" t="e">
        <f t="shared" si="17"/>
        <v>#N/A</v>
      </c>
      <c r="F234" s="171" t="e">
        <f t="shared" si="19"/>
        <v>#N/A</v>
      </c>
      <c r="G234" s="171"/>
      <c r="H234" s="162"/>
      <c r="I234" s="184"/>
      <c r="J234" s="24"/>
      <c r="K234" s="4"/>
      <c r="L234" s="9"/>
      <c r="M234" s="16"/>
      <c r="N234" s="11"/>
      <c r="Q234" s="10"/>
      <c r="R234" s="10"/>
    </row>
    <row r="235" spans="1:18" ht="9.75">
      <c r="A235" s="178">
        <v>198</v>
      </c>
      <c r="B235" s="179" t="e">
        <f t="shared" si="15"/>
        <v>#N/A</v>
      </c>
      <c r="C235" s="171">
        <f t="shared" si="18"/>
        <v>0</v>
      </c>
      <c r="D235" s="171" t="e">
        <f t="shared" si="16"/>
        <v>#N/A</v>
      </c>
      <c r="E235" s="171" t="e">
        <f t="shared" si="17"/>
        <v>#N/A</v>
      </c>
      <c r="F235" s="171" t="e">
        <f t="shared" si="19"/>
        <v>#N/A</v>
      </c>
      <c r="G235" s="171"/>
      <c r="H235" s="162"/>
      <c r="I235" s="184"/>
      <c r="J235" s="24"/>
      <c r="K235" s="4"/>
      <c r="L235" s="9"/>
      <c r="M235" s="16"/>
      <c r="N235" s="11"/>
      <c r="Q235" s="10"/>
      <c r="R235" s="10"/>
    </row>
    <row r="236" spans="1:18" ht="9.75">
      <c r="A236" s="178">
        <v>199</v>
      </c>
      <c r="B236" s="179" t="e">
        <f t="shared" si="15"/>
        <v>#N/A</v>
      </c>
      <c r="C236" s="171">
        <f t="shared" si="18"/>
        <v>0</v>
      </c>
      <c r="D236" s="171" t="e">
        <f t="shared" si="16"/>
        <v>#N/A</v>
      </c>
      <c r="E236" s="171" t="e">
        <f t="shared" si="17"/>
        <v>#N/A</v>
      </c>
      <c r="F236" s="171" t="e">
        <f t="shared" si="19"/>
        <v>#N/A</v>
      </c>
      <c r="G236" s="171"/>
      <c r="H236" s="162"/>
      <c r="I236" s="184"/>
      <c r="J236" s="24"/>
      <c r="K236" s="4"/>
      <c r="L236" s="9"/>
      <c r="M236" s="16"/>
      <c r="N236" s="11"/>
      <c r="Q236" s="10"/>
      <c r="R236" s="10"/>
    </row>
    <row r="237" spans="1:18" ht="9.75">
      <c r="A237" s="178">
        <v>200</v>
      </c>
      <c r="B237" s="179" t="e">
        <f t="shared" si="15"/>
        <v>#N/A</v>
      </c>
      <c r="C237" s="171">
        <f t="shared" si="18"/>
        <v>0</v>
      </c>
      <c r="D237" s="171" t="e">
        <f t="shared" si="16"/>
        <v>#N/A</v>
      </c>
      <c r="E237" s="171" t="e">
        <f t="shared" si="17"/>
        <v>#N/A</v>
      </c>
      <c r="F237" s="171" t="e">
        <f t="shared" si="19"/>
        <v>#N/A</v>
      </c>
      <c r="G237" s="171"/>
      <c r="H237" s="162"/>
      <c r="I237" s="184"/>
      <c r="J237" s="24"/>
      <c r="K237" s="4"/>
      <c r="L237" s="9"/>
      <c r="M237" s="16"/>
      <c r="N237" s="11"/>
      <c r="Q237" s="10"/>
      <c r="R237" s="10"/>
    </row>
    <row r="238" spans="1:18" ht="9.75">
      <c r="A238" s="178">
        <v>201</v>
      </c>
      <c r="B238" s="179" t="e">
        <f t="shared" si="15"/>
        <v>#N/A</v>
      </c>
      <c r="C238" s="171">
        <f t="shared" si="18"/>
        <v>0</v>
      </c>
      <c r="D238" s="171" t="e">
        <f t="shared" si="16"/>
        <v>#N/A</v>
      </c>
      <c r="E238" s="171" t="e">
        <f t="shared" si="17"/>
        <v>#N/A</v>
      </c>
      <c r="F238" s="171" t="e">
        <f t="shared" si="19"/>
        <v>#N/A</v>
      </c>
      <c r="G238" s="171"/>
      <c r="H238" s="162"/>
      <c r="I238" s="184"/>
      <c r="J238" s="24"/>
      <c r="K238" s="4"/>
      <c r="L238" s="9"/>
      <c r="M238" s="16"/>
      <c r="N238" s="11"/>
      <c r="Q238" s="10"/>
      <c r="R238" s="10"/>
    </row>
    <row r="239" spans="1:18" ht="9.75">
      <c r="A239" s="178">
        <v>202</v>
      </c>
      <c r="B239" s="179" t="e">
        <f t="shared" si="15"/>
        <v>#N/A</v>
      </c>
      <c r="C239" s="171">
        <f t="shared" si="18"/>
        <v>0</v>
      </c>
      <c r="D239" s="171" t="e">
        <f t="shared" si="16"/>
        <v>#N/A</v>
      </c>
      <c r="E239" s="171" t="e">
        <f t="shared" si="17"/>
        <v>#N/A</v>
      </c>
      <c r="F239" s="171" t="e">
        <f t="shared" si="19"/>
        <v>#N/A</v>
      </c>
      <c r="G239" s="171"/>
      <c r="H239" s="162"/>
      <c r="I239" s="184"/>
      <c r="J239" s="24"/>
      <c r="K239" s="4"/>
      <c r="L239" s="9"/>
      <c r="M239" s="16"/>
      <c r="N239" s="11"/>
      <c r="Q239" s="10"/>
      <c r="R239" s="10"/>
    </row>
    <row r="240" spans="1:18" ht="9.75">
      <c r="A240" s="178">
        <v>203</v>
      </c>
      <c r="B240" s="179" t="e">
        <f t="shared" si="15"/>
        <v>#N/A</v>
      </c>
      <c r="C240" s="171">
        <f t="shared" si="18"/>
        <v>0</v>
      </c>
      <c r="D240" s="171" t="e">
        <f t="shared" si="16"/>
        <v>#N/A</v>
      </c>
      <c r="E240" s="171" t="e">
        <f t="shared" si="17"/>
        <v>#N/A</v>
      </c>
      <c r="F240" s="171" t="e">
        <f t="shared" si="19"/>
        <v>#N/A</v>
      </c>
      <c r="G240" s="171"/>
      <c r="H240" s="162"/>
      <c r="I240" s="184"/>
      <c r="J240" s="24"/>
      <c r="K240" s="4"/>
      <c r="L240" s="9"/>
      <c r="M240" s="16"/>
      <c r="N240" s="11"/>
      <c r="Q240" s="10"/>
      <c r="R240" s="10"/>
    </row>
    <row r="241" spans="1:18" ht="9.75">
      <c r="A241" s="178">
        <v>204</v>
      </c>
      <c r="B241" s="179" t="e">
        <f t="shared" si="15"/>
        <v>#N/A</v>
      </c>
      <c r="C241" s="171">
        <f t="shared" si="18"/>
        <v>0</v>
      </c>
      <c r="D241" s="171" t="e">
        <f t="shared" si="16"/>
        <v>#N/A</v>
      </c>
      <c r="E241" s="171" t="e">
        <f t="shared" si="17"/>
        <v>#N/A</v>
      </c>
      <c r="F241" s="171" t="e">
        <f t="shared" si="19"/>
        <v>#N/A</v>
      </c>
      <c r="G241" s="171"/>
      <c r="H241" s="162"/>
      <c r="I241" s="184"/>
      <c r="J241" s="24"/>
      <c r="K241" s="4"/>
      <c r="L241" s="9"/>
      <c r="M241" s="16"/>
      <c r="N241" s="11"/>
      <c r="Q241" s="10"/>
      <c r="R241" s="10"/>
    </row>
    <row r="242" spans="1:18" ht="9.75">
      <c r="A242" s="178">
        <v>205</v>
      </c>
      <c r="B242" s="179" t="e">
        <f t="shared" si="15"/>
        <v>#N/A</v>
      </c>
      <c r="C242" s="171">
        <f t="shared" si="18"/>
        <v>0</v>
      </c>
      <c r="D242" s="171" t="e">
        <f t="shared" si="16"/>
        <v>#N/A</v>
      </c>
      <c r="E242" s="171" t="e">
        <f t="shared" si="17"/>
        <v>#N/A</v>
      </c>
      <c r="F242" s="171" t="e">
        <f t="shared" si="19"/>
        <v>#N/A</v>
      </c>
      <c r="G242" s="171"/>
      <c r="H242" s="162"/>
      <c r="I242" s="184"/>
      <c r="J242" s="24"/>
      <c r="K242" s="4"/>
      <c r="L242" s="9"/>
      <c r="M242" s="16"/>
      <c r="N242" s="11"/>
      <c r="Q242" s="10"/>
      <c r="R242" s="10"/>
    </row>
    <row r="243" spans="1:18" ht="9.75">
      <c r="A243" s="178">
        <v>206</v>
      </c>
      <c r="B243" s="179" t="e">
        <f t="shared" si="15"/>
        <v>#N/A</v>
      </c>
      <c r="C243" s="171">
        <f t="shared" si="18"/>
        <v>0</v>
      </c>
      <c r="D243" s="171" t="e">
        <f t="shared" si="16"/>
        <v>#N/A</v>
      </c>
      <c r="E243" s="171" t="e">
        <f t="shared" si="17"/>
        <v>#N/A</v>
      </c>
      <c r="F243" s="171" t="e">
        <f t="shared" si="19"/>
        <v>#N/A</v>
      </c>
      <c r="G243" s="171"/>
      <c r="H243" s="162"/>
      <c r="I243" s="184"/>
      <c r="J243" s="24"/>
      <c r="K243" s="4"/>
      <c r="L243" s="9"/>
      <c r="M243" s="16"/>
      <c r="N243" s="11"/>
      <c r="Q243" s="10"/>
      <c r="R243" s="10"/>
    </row>
    <row r="244" spans="1:18" ht="9.75">
      <c r="A244" s="178">
        <v>207</v>
      </c>
      <c r="B244" s="179" t="e">
        <f t="shared" si="15"/>
        <v>#N/A</v>
      </c>
      <c r="C244" s="171">
        <f t="shared" si="18"/>
        <v>0</v>
      </c>
      <c r="D244" s="171" t="e">
        <f t="shared" si="16"/>
        <v>#N/A</v>
      </c>
      <c r="E244" s="171" t="e">
        <f t="shared" si="17"/>
        <v>#N/A</v>
      </c>
      <c r="F244" s="171" t="e">
        <f t="shared" si="19"/>
        <v>#N/A</v>
      </c>
      <c r="G244" s="171"/>
      <c r="H244" s="162"/>
      <c r="I244" s="184"/>
      <c r="J244" s="24"/>
      <c r="K244" s="4"/>
      <c r="L244" s="9"/>
      <c r="M244" s="16"/>
      <c r="N244" s="11"/>
      <c r="Q244" s="10"/>
      <c r="R244" s="10"/>
    </row>
    <row r="245" spans="1:18" ht="9.75">
      <c r="A245" s="178">
        <v>208</v>
      </c>
      <c r="B245" s="179" t="e">
        <f t="shared" si="15"/>
        <v>#N/A</v>
      </c>
      <c r="C245" s="171">
        <f t="shared" si="18"/>
        <v>0</v>
      </c>
      <c r="D245" s="171" t="e">
        <f t="shared" si="16"/>
        <v>#N/A</v>
      </c>
      <c r="E245" s="171" t="e">
        <f t="shared" si="17"/>
        <v>#N/A</v>
      </c>
      <c r="F245" s="171" t="e">
        <f t="shared" si="19"/>
        <v>#N/A</v>
      </c>
      <c r="G245" s="171"/>
      <c r="H245" s="162"/>
      <c r="I245" s="184"/>
      <c r="J245" s="24"/>
      <c r="K245" s="4"/>
      <c r="L245" s="9"/>
      <c r="M245" s="16"/>
      <c r="N245" s="11"/>
      <c r="Q245" s="10"/>
      <c r="R245" s="10"/>
    </row>
    <row r="246" spans="1:18" ht="9.75">
      <c r="A246" s="178">
        <v>209</v>
      </c>
      <c r="B246" s="179" t="e">
        <f t="shared" si="15"/>
        <v>#N/A</v>
      </c>
      <c r="C246" s="171">
        <f t="shared" si="18"/>
        <v>0</v>
      </c>
      <c r="D246" s="171" t="e">
        <f t="shared" si="16"/>
        <v>#N/A</v>
      </c>
      <c r="E246" s="171" t="e">
        <f t="shared" si="17"/>
        <v>#N/A</v>
      </c>
      <c r="F246" s="171" t="e">
        <f t="shared" si="19"/>
        <v>#N/A</v>
      </c>
      <c r="G246" s="171"/>
      <c r="H246" s="162"/>
      <c r="I246" s="184"/>
      <c r="J246" s="24"/>
      <c r="K246" s="4"/>
      <c r="L246" s="9"/>
      <c r="M246" s="16"/>
      <c r="N246" s="11"/>
      <c r="Q246" s="10"/>
      <c r="R246" s="10"/>
    </row>
    <row r="247" spans="1:18" ht="9.75">
      <c r="A247" s="178">
        <v>210</v>
      </c>
      <c r="B247" s="179" t="e">
        <f t="shared" si="15"/>
        <v>#N/A</v>
      </c>
      <c r="C247" s="171">
        <f t="shared" si="18"/>
        <v>0</v>
      </c>
      <c r="D247" s="171" t="e">
        <f t="shared" si="16"/>
        <v>#N/A</v>
      </c>
      <c r="E247" s="171" t="e">
        <f t="shared" si="17"/>
        <v>#N/A</v>
      </c>
      <c r="F247" s="171" t="e">
        <f t="shared" si="19"/>
        <v>#N/A</v>
      </c>
      <c r="G247" s="171"/>
      <c r="H247" s="162"/>
      <c r="I247" s="184"/>
      <c r="J247" s="24"/>
      <c r="K247" s="4"/>
      <c r="L247" s="9"/>
      <c r="M247" s="16"/>
      <c r="N247" s="11"/>
      <c r="Q247" s="10"/>
      <c r="R247" s="10"/>
    </row>
    <row r="248" spans="1:18" ht="9.75">
      <c r="A248" s="178">
        <v>211</v>
      </c>
      <c r="B248" s="179" t="e">
        <f t="shared" si="15"/>
        <v>#N/A</v>
      </c>
      <c r="C248" s="171">
        <f t="shared" si="18"/>
        <v>0</v>
      </c>
      <c r="D248" s="171" t="e">
        <f t="shared" si="16"/>
        <v>#N/A</v>
      </c>
      <c r="E248" s="171" t="e">
        <f t="shared" si="17"/>
        <v>#N/A</v>
      </c>
      <c r="F248" s="171" t="e">
        <f t="shared" si="19"/>
        <v>#N/A</v>
      </c>
      <c r="G248" s="171"/>
      <c r="H248" s="162"/>
      <c r="I248" s="184"/>
      <c r="J248" s="24"/>
      <c r="K248" s="4"/>
      <c r="L248" s="9"/>
      <c r="M248" s="16"/>
      <c r="N248" s="11"/>
      <c r="Q248" s="10"/>
      <c r="R248" s="10"/>
    </row>
    <row r="249" spans="1:18" ht="9.75">
      <c r="A249" s="178">
        <v>212</v>
      </c>
      <c r="B249" s="179" t="e">
        <f t="shared" si="15"/>
        <v>#N/A</v>
      </c>
      <c r="C249" s="171">
        <f t="shared" si="18"/>
        <v>0</v>
      </c>
      <c r="D249" s="171" t="e">
        <f t="shared" si="16"/>
        <v>#N/A</v>
      </c>
      <c r="E249" s="171" t="e">
        <f t="shared" si="17"/>
        <v>#N/A</v>
      </c>
      <c r="F249" s="171" t="e">
        <f t="shared" si="19"/>
        <v>#N/A</v>
      </c>
      <c r="G249" s="171"/>
      <c r="H249" s="162"/>
      <c r="I249" s="184"/>
      <c r="J249" s="24"/>
      <c r="K249" s="4"/>
      <c r="L249" s="9"/>
      <c r="M249" s="16"/>
      <c r="N249" s="11"/>
      <c r="Q249" s="10"/>
      <c r="R249" s="10"/>
    </row>
    <row r="250" spans="1:18" ht="9.75">
      <c r="A250" s="178">
        <v>213</v>
      </c>
      <c r="B250" s="179" t="e">
        <f t="shared" si="15"/>
        <v>#N/A</v>
      </c>
      <c r="C250" s="171">
        <f t="shared" si="18"/>
        <v>0</v>
      </c>
      <c r="D250" s="171" t="e">
        <f t="shared" si="16"/>
        <v>#N/A</v>
      </c>
      <c r="E250" s="171" t="e">
        <f t="shared" si="17"/>
        <v>#N/A</v>
      </c>
      <c r="F250" s="171" t="e">
        <f t="shared" si="19"/>
        <v>#N/A</v>
      </c>
      <c r="G250" s="171"/>
      <c r="H250" s="162"/>
      <c r="I250" s="184"/>
      <c r="J250" s="24"/>
      <c r="K250" s="4"/>
      <c r="L250" s="9"/>
      <c r="M250" s="16"/>
      <c r="N250" s="11"/>
      <c r="Q250" s="10"/>
      <c r="R250" s="10"/>
    </row>
    <row r="251" spans="1:18" ht="9.75">
      <c r="A251" s="178">
        <v>214</v>
      </c>
      <c r="B251" s="179" t="e">
        <f t="shared" si="15"/>
        <v>#N/A</v>
      </c>
      <c r="C251" s="171">
        <f t="shared" si="18"/>
        <v>0</v>
      </c>
      <c r="D251" s="171" t="e">
        <f t="shared" si="16"/>
        <v>#N/A</v>
      </c>
      <c r="E251" s="171" t="e">
        <f t="shared" si="17"/>
        <v>#N/A</v>
      </c>
      <c r="F251" s="171" t="e">
        <f t="shared" si="19"/>
        <v>#N/A</v>
      </c>
      <c r="G251" s="171"/>
      <c r="H251" s="162"/>
      <c r="I251" s="184"/>
      <c r="J251" s="24"/>
      <c r="K251" s="4"/>
      <c r="L251" s="9"/>
      <c r="M251" s="16"/>
      <c r="N251" s="11"/>
      <c r="Q251" s="10"/>
      <c r="R251" s="10"/>
    </row>
    <row r="252" spans="1:18" ht="9.75">
      <c r="A252" s="178">
        <v>215</v>
      </c>
      <c r="B252" s="179" t="e">
        <f t="shared" si="15"/>
        <v>#N/A</v>
      </c>
      <c r="C252" s="171">
        <f t="shared" si="18"/>
        <v>0</v>
      </c>
      <c r="D252" s="171" t="e">
        <f t="shared" si="16"/>
        <v>#N/A</v>
      </c>
      <c r="E252" s="171" t="e">
        <f t="shared" si="17"/>
        <v>#N/A</v>
      </c>
      <c r="F252" s="171" t="e">
        <f t="shared" si="19"/>
        <v>#N/A</v>
      </c>
      <c r="G252" s="171"/>
      <c r="H252" s="162"/>
      <c r="I252" s="184"/>
      <c r="J252" s="24"/>
      <c r="K252" s="4"/>
      <c r="L252" s="9"/>
      <c r="M252" s="16"/>
      <c r="N252" s="11"/>
      <c r="Q252" s="10"/>
      <c r="R252" s="10"/>
    </row>
    <row r="253" spans="1:18" ht="9.75">
      <c r="A253" s="178">
        <v>216</v>
      </c>
      <c r="B253" s="179" t="e">
        <f t="shared" si="15"/>
        <v>#N/A</v>
      </c>
      <c r="C253" s="171">
        <f t="shared" si="18"/>
        <v>0</v>
      </c>
      <c r="D253" s="171" t="e">
        <f t="shared" si="16"/>
        <v>#N/A</v>
      </c>
      <c r="E253" s="171" t="e">
        <f t="shared" si="17"/>
        <v>#N/A</v>
      </c>
      <c r="F253" s="171" t="e">
        <f t="shared" si="19"/>
        <v>#N/A</v>
      </c>
      <c r="G253" s="171"/>
      <c r="H253" s="162"/>
      <c r="I253" s="184"/>
      <c r="J253" s="24"/>
      <c r="K253" s="4"/>
      <c r="L253" s="9"/>
      <c r="M253" s="16"/>
      <c r="N253" s="11"/>
      <c r="Q253" s="10"/>
      <c r="R253" s="10"/>
    </row>
    <row r="254" spans="1:18" ht="9.75">
      <c r="A254" s="178">
        <v>217</v>
      </c>
      <c r="B254" s="179" t="e">
        <f t="shared" si="15"/>
        <v>#N/A</v>
      </c>
      <c r="C254" s="171">
        <f t="shared" si="18"/>
        <v>0</v>
      </c>
      <c r="D254" s="171" t="e">
        <f t="shared" si="16"/>
        <v>#N/A</v>
      </c>
      <c r="E254" s="171" t="e">
        <f t="shared" si="17"/>
        <v>#N/A</v>
      </c>
      <c r="F254" s="171" t="e">
        <f t="shared" si="19"/>
        <v>#N/A</v>
      </c>
      <c r="G254" s="171"/>
      <c r="H254" s="162"/>
      <c r="I254" s="184"/>
      <c r="J254" s="24"/>
      <c r="K254" s="4"/>
      <c r="L254" s="9"/>
      <c r="M254" s="16"/>
      <c r="N254" s="11"/>
      <c r="Q254" s="10"/>
      <c r="R254" s="10"/>
    </row>
    <row r="255" spans="1:18" ht="9.75">
      <c r="A255" s="178">
        <v>218</v>
      </c>
      <c r="B255" s="179" t="e">
        <f t="shared" si="15"/>
        <v>#N/A</v>
      </c>
      <c r="C255" s="171">
        <f t="shared" si="18"/>
        <v>0</v>
      </c>
      <c r="D255" s="171" t="e">
        <f t="shared" si="16"/>
        <v>#N/A</v>
      </c>
      <c r="E255" s="171" t="e">
        <f t="shared" si="17"/>
        <v>#N/A</v>
      </c>
      <c r="F255" s="171" t="e">
        <f t="shared" si="19"/>
        <v>#N/A</v>
      </c>
      <c r="G255" s="171"/>
      <c r="H255" s="162"/>
      <c r="I255" s="184"/>
      <c r="J255" s="24"/>
      <c r="K255" s="4"/>
      <c r="L255" s="9"/>
      <c r="M255" s="16"/>
      <c r="N255" s="11"/>
      <c r="Q255" s="10"/>
      <c r="R255" s="10"/>
    </row>
    <row r="256" spans="1:18" ht="9.75">
      <c r="A256" s="178">
        <v>219</v>
      </c>
      <c r="B256" s="179" t="e">
        <f t="shared" si="15"/>
        <v>#N/A</v>
      </c>
      <c r="C256" s="171">
        <f t="shared" si="18"/>
        <v>0</v>
      </c>
      <c r="D256" s="171" t="e">
        <f t="shared" si="16"/>
        <v>#N/A</v>
      </c>
      <c r="E256" s="171" t="e">
        <f t="shared" si="17"/>
        <v>#N/A</v>
      </c>
      <c r="F256" s="171" t="e">
        <f t="shared" si="19"/>
        <v>#N/A</v>
      </c>
      <c r="G256" s="171"/>
      <c r="H256" s="162"/>
      <c r="I256" s="184"/>
      <c r="J256" s="24"/>
      <c r="K256" s="4"/>
      <c r="L256" s="9"/>
      <c r="M256" s="16"/>
      <c r="N256" s="11"/>
      <c r="Q256" s="10"/>
      <c r="R256" s="10"/>
    </row>
    <row r="257" spans="1:18" ht="9.75">
      <c r="A257" s="178">
        <v>220</v>
      </c>
      <c r="B257" s="179" t="e">
        <f t="shared" si="15"/>
        <v>#N/A</v>
      </c>
      <c r="C257" s="171">
        <f t="shared" si="18"/>
        <v>0</v>
      </c>
      <c r="D257" s="171" t="e">
        <f t="shared" si="16"/>
        <v>#N/A</v>
      </c>
      <c r="E257" s="171" t="e">
        <f t="shared" si="17"/>
        <v>#N/A</v>
      </c>
      <c r="F257" s="171" t="e">
        <f t="shared" si="19"/>
        <v>#N/A</v>
      </c>
      <c r="G257" s="171"/>
      <c r="H257" s="162"/>
      <c r="I257" s="184"/>
      <c r="J257" s="24"/>
      <c r="K257" s="4"/>
      <c r="L257" s="9"/>
      <c r="M257" s="16"/>
      <c r="N257" s="11"/>
      <c r="Q257" s="10"/>
      <c r="R257" s="10"/>
    </row>
    <row r="258" spans="1:18" ht="9.75">
      <c r="A258" s="178">
        <v>221</v>
      </c>
      <c r="B258" s="179" t="e">
        <f t="shared" si="15"/>
        <v>#N/A</v>
      </c>
      <c r="C258" s="171">
        <f t="shared" si="18"/>
        <v>0</v>
      </c>
      <c r="D258" s="171" t="e">
        <f t="shared" si="16"/>
        <v>#N/A</v>
      </c>
      <c r="E258" s="171" t="e">
        <f t="shared" si="17"/>
        <v>#N/A</v>
      </c>
      <c r="F258" s="171" t="e">
        <f t="shared" si="19"/>
        <v>#N/A</v>
      </c>
      <c r="G258" s="171"/>
      <c r="H258" s="162"/>
      <c r="I258" s="184"/>
      <c r="J258" s="24"/>
      <c r="K258" s="4"/>
      <c r="L258" s="9"/>
      <c r="M258" s="16"/>
      <c r="N258" s="11"/>
      <c r="Q258" s="10"/>
      <c r="R258" s="10"/>
    </row>
    <row r="259" spans="1:18" ht="9.75">
      <c r="A259" s="178">
        <v>222</v>
      </c>
      <c r="B259" s="179" t="e">
        <f t="shared" si="15"/>
        <v>#N/A</v>
      </c>
      <c r="C259" s="171">
        <f t="shared" si="18"/>
        <v>0</v>
      </c>
      <c r="D259" s="171" t="e">
        <f t="shared" si="16"/>
        <v>#N/A</v>
      </c>
      <c r="E259" s="171" t="e">
        <f t="shared" si="17"/>
        <v>#N/A</v>
      </c>
      <c r="F259" s="171" t="e">
        <f t="shared" si="19"/>
        <v>#N/A</v>
      </c>
      <c r="G259" s="171"/>
      <c r="H259" s="162"/>
      <c r="I259" s="184"/>
      <c r="J259" s="24"/>
      <c r="K259" s="4"/>
      <c r="L259" s="9"/>
      <c r="M259" s="16"/>
      <c r="N259" s="11"/>
      <c r="Q259" s="10"/>
      <c r="R259" s="10"/>
    </row>
    <row r="260" spans="1:18" ht="9.75">
      <c r="A260" s="178">
        <v>223</v>
      </c>
      <c r="B260" s="179" t="e">
        <f t="shared" si="15"/>
        <v>#N/A</v>
      </c>
      <c r="C260" s="171">
        <f t="shared" si="18"/>
        <v>0</v>
      </c>
      <c r="D260" s="171" t="e">
        <f t="shared" si="16"/>
        <v>#N/A</v>
      </c>
      <c r="E260" s="171" t="e">
        <f t="shared" si="17"/>
        <v>#N/A</v>
      </c>
      <c r="F260" s="171" t="e">
        <f t="shared" si="19"/>
        <v>#N/A</v>
      </c>
      <c r="G260" s="171"/>
      <c r="H260" s="162"/>
      <c r="I260" s="184"/>
      <c r="J260" s="24"/>
      <c r="K260" s="4"/>
      <c r="L260" s="9"/>
      <c r="M260" s="16"/>
      <c r="N260" s="11"/>
      <c r="Q260" s="10"/>
      <c r="R260" s="10"/>
    </row>
    <row r="261" spans="1:18" ht="9.75">
      <c r="A261" s="178">
        <v>224</v>
      </c>
      <c r="B261" s="179" t="e">
        <f t="shared" si="15"/>
        <v>#N/A</v>
      </c>
      <c r="C261" s="171">
        <f t="shared" si="18"/>
        <v>0</v>
      </c>
      <c r="D261" s="171" t="e">
        <f t="shared" si="16"/>
        <v>#N/A</v>
      </c>
      <c r="E261" s="171" t="e">
        <f t="shared" si="17"/>
        <v>#N/A</v>
      </c>
      <c r="F261" s="171" t="e">
        <f t="shared" si="19"/>
        <v>#N/A</v>
      </c>
      <c r="G261" s="171"/>
      <c r="H261" s="162"/>
      <c r="I261" s="184"/>
      <c r="J261" s="24"/>
      <c r="K261" s="4"/>
      <c r="L261" s="9"/>
      <c r="M261" s="16"/>
      <c r="N261" s="11"/>
      <c r="Q261" s="10"/>
      <c r="R261" s="10"/>
    </row>
    <row r="262" spans="1:18" ht="9.75">
      <c r="A262" s="178">
        <v>225</v>
      </c>
      <c r="B262" s="179" t="e">
        <f t="shared" si="15"/>
        <v>#N/A</v>
      </c>
      <c r="C262" s="171">
        <f t="shared" si="18"/>
        <v>0</v>
      </c>
      <c r="D262" s="171" t="e">
        <f t="shared" si="16"/>
        <v>#N/A</v>
      </c>
      <c r="E262" s="171" t="e">
        <f t="shared" si="17"/>
        <v>#N/A</v>
      </c>
      <c r="F262" s="171" t="e">
        <f t="shared" si="19"/>
        <v>#N/A</v>
      </c>
      <c r="G262" s="171"/>
      <c r="H262" s="162"/>
      <c r="I262" s="184"/>
      <c r="J262" s="24"/>
      <c r="K262" s="4"/>
      <c r="L262" s="9"/>
      <c r="M262" s="16"/>
      <c r="N262" s="11"/>
      <c r="Q262" s="10"/>
      <c r="R262" s="10"/>
    </row>
    <row r="263" spans="1:18" ht="9.75">
      <c r="A263" s="178">
        <v>226</v>
      </c>
      <c r="B263" s="179" t="e">
        <f t="shared" si="15"/>
        <v>#N/A</v>
      </c>
      <c r="C263" s="171">
        <f t="shared" si="18"/>
        <v>0</v>
      </c>
      <c r="D263" s="171" t="e">
        <f t="shared" si="16"/>
        <v>#N/A</v>
      </c>
      <c r="E263" s="171" t="e">
        <f t="shared" si="17"/>
        <v>#N/A</v>
      </c>
      <c r="F263" s="171" t="e">
        <f t="shared" si="19"/>
        <v>#N/A</v>
      </c>
      <c r="G263" s="171"/>
      <c r="H263" s="162"/>
      <c r="I263" s="184"/>
      <c r="J263" s="24"/>
      <c r="K263" s="4"/>
      <c r="L263" s="9"/>
      <c r="M263" s="16"/>
      <c r="N263" s="11"/>
      <c r="Q263" s="10"/>
      <c r="R263" s="10"/>
    </row>
    <row r="264" spans="1:18" ht="9.75">
      <c r="A264" s="178">
        <v>227</v>
      </c>
      <c r="B264" s="179" t="e">
        <f t="shared" si="15"/>
        <v>#N/A</v>
      </c>
      <c r="C264" s="171">
        <f t="shared" si="18"/>
        <v>0</v>
      </c>
      <c r="D264" s="171" t="e">
        <f t="shared" si="16"/>
        <v>#N/A</v>
      </c>
      <c r="E264" s="171" t="e">
        <f t="shared" si="17"/>
        <v>#N/A</v>
      </c>
      <c r="F264" s="171" t="e">
        <f t="shared" si="19"/>
        <v>#N/A</v>
      </c>
      <c r="G264" s="171"/>
      <c r="H264" s="162"/>
      <c r="I264" s="184"/>
      <c r="J264" s="24"/>
      <c r="K264" s="4"/>
      <c r="L264" s="9"/>
      <c r="M264" s="16"/>
      <c r="N264" s="11"/>
      <c r="Q264" s="10"/>
      <c r="R264" s="10"/>
    </row>
    <row r="265" spans="1:18" ht="9.75">
      <c r="A265" s="178">
        <v>228</v>
      </c>
      <c r="B265" s="179" t="e">
        <f t="shared" si="15"/>
        <v>#N/A</v>
      </c>
      <c r="C265" s="171">
        <f t="shared" si="18"/>
        <v>0</v>
      </c>
      <c r="D265" s="171" t="e">
        <f t="shared" si="16"/>
        <v>#N/A</v>
      </c>
      <c r="E265" s="171" t="e">
        <f t="shared" si="17"/>
        <v>#N/A</v>
      </c>
      <c r="F265" s="171" t="e">
        <f t="shared" si="19"/>
        <v>#N/A</v>
      </c>
      <c r="G265" s="171"/>
      <c r="H265" s="162"/>
      <c r="I265" s="184"/>
      <c r="J265" s="24"/>
      <c r="K265" s="4"/>
      <c r="L265" s="9"/>
      <c r="M265" s="16"/>
      <c r="N265" s="11"/>
      <c r="Q265" s="10"/>
      <c r="R265" s="10"/>
    </row>
    <row r="266" spans="1:18" ht="9.75">
      <c r="A266" s="178">
        <v>229</v>
      </c>
      <c r="B266" s="179" t="e">
        <f t="shared" si="15"/>
        <v>#N/A</v>
      </c>
      <c r="C266" s="171">
        <f t="shared" si="18"/>
        <v>0</v>
      </c>
      <c r="D266" s="171" t="e">
        <f t="shared" si="16"/>
        <v>#N/A</v>
      </c>
      <c r="E266" s="171" t="e">
        <f t="shared" si="17"/>
        <v>#N/A</v>
      </c>
      <c r="F266" s="171" t="e">
        <f t="shared" si="19"/>
        <v>#N/A</v>
      </c>
      <c r="G266" s="171"/>
      <c r="H266" s="162"/>
      <c r="I266" s="184"/>
      <c r="J266" s="24"/>
      <c r="K266" s="4"/>
      <c r="L266" s="9"/>
      <c r="M266" s="16"/>
      <c r="N266" s="11"/>
      <c r="Q266" s="10"/>
      <c r="R266" s="10"/>
    </row>
    <row r="267" spans="1:18" ht="9.75">
      <c r="A267" s="178">
        <v>230</v>
      </c>
      <c r="B267" s="179" t="e">
        <f t="shared" si="15"/>
        <v>#N/A</v>
      </c>
      <c r="C267" s="171">
        <f t="shared" si="18"/>
        <v>0</v>
      </c>
      <c r="D267" s="171" t="e">
        <f t="shared" si="16"/>
        <v>#N/A</v>
      </c>
      <c r="E267" s="171" t="e">
        <f t="shared" si="17"/>
        <v>#N/A</v>
      </c>
      <c r="F267" s="171" t="e">
        <f t="shared" si="19"/>
        <v>#N/A</v>
      </c>
      <c r="G267" s="171"/>
      <c r="H267" s="162"/>
      <c r="I267" s="184"/>
      <c r="J267" s="24"/>
      <c r="K267" s="4"/>
      <c r="L267" s="9"/>
      <c r="M267" s="16"/>
      <c r="N267" s="11"/>
      <c r="Q267" s="10"/>
      <c r="R267" s="10"/>
    </row>
    <row r="268" spans="1:18" ht="9.75">
      <c r="A268" s="178">
        <v>231</v>
      </c>
      <c r="B268" s="179" t="e">
        <f t="shared" si="15"/>
        <v>#N/A</v>
      </c>
      <c r="C268" s="171">
        <f t="shared" si="18"/>
        <v>0</v>
      </c>
      <c r="D268" s="171" t="e">
        <f t="shared" si="16"/>
        <v>#N/A</v>
      </c>
      <c r="E268" s="171" t="e">
        <f t="shared" si="17"/>
        <v>#N/A</v>
      </c>
      <c r="F268" s="171" t="e">
        <f t="shared" si="19"/>
        <v>#N/A</v>
      </c>
      <c r="G268" s="171"/>
      <c r="H268" s="162"/>
      <c r="I268" s="184"/>
      <c r="J268" s="24"/>
      <c r="K268" s="4"/>
      <c r="L268" s="9"/>
      <c r="M268" s="16"/>
      <c r="N268" s="11"/>
      <c r="Q268" s="10"/>
      <c r="R268" s="10"/>
    </row>
    <row r="269" spans="1:18" ht="9.75">
      <c r="A269" s="178">
        <v>232</v>
      </c>
      <c r="B269" s="179" t="e">
        <f t="shared" si="15"/>
        <v>#N/A</v>
      </c>
      <c r="C269" s="171">
        <f t="shared" si="18"/>
        <v>0</v>
      </c>
      <c r="D269" s="171" t="e">
        <f t="shared" si="16"/>
        <v>#N/A</v>
      </c>
      <c r="E269" s="171" t="e">
        <f t="shared" si="17"/>
        <v>#N/A</v>
      </c>
      <c r="F269" s="171" t="e">
        <f t="shared" si="19"/>
        <v>#N/A</v>
      </c>
      <c r="G269" s="171"/>
      <c r="H269" s="162"/>
      <c r="I269" s="184"/>
      <c r="J269" s="24"/>
      <c r="K269" s="4"/>
      <c r="L269" s="9"/>
      <c r="M269" s="16"/>
      <c r="N269" s="11"/>
      <c r="Q269" s="10"/>
      <c r="R269" s="10"/>
    </row>
    <row r="270" spans="1:18" ht="9.75">
      <c r="A270" s="178">
        <v>233</v>
      </c>
      <c r="B270" s="179" t="e">
        <f t="shared" si="15"/>
        <v>#N/A</v>
      </c>
      <c r="C270" s="171">
        <f t="shared" si="18"/>
        <v>0</v>
      </c>
      <c r="D270" s="171" t="e">
        <f t="shared" si="16"/>
        <v>#N/A</v>
      </c>
      <c r="E270" s="171" t="e">
        <f t="shared" si="17"/>
        <v>#N/A</v>
      </c>
      <c r="F270" s="171" t="e">
        <f t="shared" si="19"/>
        <v>#N/A</v>
      </c>
      <c r="G270" s="171"/>
      <c r="H270" s="162"/>
      <c r="I270" s="184"/>
      <c r="J270" s="24"/>
      <c r="K270" s="4"/>
      <c r="L270" s="9"/>
      <c r="M270" s="16"/>
      <c r="N270" s="11"/>
      <c r="Q270" s="10"/>
      <c r="R270" s="10"/>
    </row>
    <row r="271" spans="1:18" ht="9.75">
      <c r="A271" s="178">
        <v>234</v>
      </c>
      <c r="B271" s="179" t="e">
        <f t="shared" si="15"/>
        <v>#N/A</v>
      </c>
      <c r="C271" s="171">
        <f t="shared" si="18"/>
        <v>0</v>
      </c>
      <c r="D271" s="171" t="e">
        <f t="shared" si="16"/>
        <v>#N/A</v>
      </c>
      <c r="E271" s="171" t="e">
        <f t="shared" si="17"/>
        <v>#N/A</v>
      </c>
      <c r="F271" s="171" t="e">
        <f t="shared" si="19"/>
        <v>#N/A</v>
      </c>
      <c r="G271" s="171"/>
      <c r="H271" s="162"/>
      <c r="I271" s="184"/>
      <c r="J271" s="24"/>
      <c r="K271" s="4"/>
      <c r="L271" s="9"/>
      <c r="M271" s="16"/>
      <c r="N271" s="11"/>
      <c r="Q271" s="10"/>
      <c r="R271" s="10"/>
    </row>
    <row r="272" spans="1:18" ht="9.75">
      <c r="A272" s="178">
        <v>235</v>
      </c>
      <c r="B272" s="179" t="e">
        <f t="shared" si="15"/>
        <v>#N/A</v>
      </c>
      <c r="C272" s="171">
        <f t="shared" si="18"/>
        <v>0</v>
      </c>
      <c r="D272" s="171" t="e">
        <f t="shared" si="16"/>
        <v>#N/A</v>
      </c>
      <c r="E272" s="171" t="e">
        <f t="shared" si="17"/>
        <v>#N/A</v>
      </c>
      <c r="F272" s="171" t="e">
        <f t="shared" si="19"/>
        <v>#N/A</v>
      </c>
      <c r="G272" s="171"/>
      <c r="H272" s="162"/>
      <c r="I272" s="184"/>
      <c r="J272" s="24"/>
      <c r="K272" s="4"/>
      <c r="L272" s="9"/>
      <c r="M272" s="16"/>
      <c r="N272" s="11"/>
      <c r="Q272" s="10"/>
      <c r="R272" s="10"/>
    </row>
    <row r="273" spans="1:18" ht="9.75">
      <c r="A273" s="178">
        <v>236</v>
      </c>
      <c r="B273" s="179" t="e">
        <f t="shared" si="15"/>
        <v>#N/A</v>
      </c>
      <c r="C273" s="171">
        <f t="shared" si="18"/>
        <v>0</v>
      </c>
      <c r="D273" s="171" t="e">
        <f t="shared" si="16"/>
        <v>#N/A</v>
      </c>
      <c r="E273" s="171" t="e">
        <f t="shared" si="17"/>
        <v>#N/A</v>
      </c>
      <c r="F273" s="171" t="e">
        <f t="shared" si="19"/>
        <v>#N/A</v>
      </c>
      <c r="G273" s="171"/>
      <c r="H273" s="162"/>
      <c r="I273" s="184"/>
      <c r="J273" s="24"/>
      <c r="K273" s="4"/>
      <c r="L273" s="9"/>
      <c r="M273" s="16"/>
      <c r="N273" s="11"/>
      <c r="Q273" s="10"/>
      <c r="R273" s="10"/>
    </row>
    <row r="274" spans="1:18" ht="9.75">
      <c r="A274" s="178">
        <v>237</v>
      </c>
      <c r="B274" s="179" t="e">
        <f t="shared" si="15"/>
        <v>#N/A</v>
      </c>
      <c r="C274" s="171">
        <f t="shared" si="18"/>
        <v>0</v>
      </c>
      <c r="D274" s="171" t="e">
        <f t="shared" si="16"/>
        <v>#N/A</v>
      </c>
      <c r="E274" s="171" t="e">
        <f t="shared" si="17"/>
        <v>#N/A</v>
      </c>
      <c r="F274" s="171" t="e">
        <f t="shared" si="19"/>
        <v>#N/A</v>
      </c>
      <c r="G274" s="171"/>
      <c r="H274" s="162"/>
      <c r="I274" s="184"/>
      <c r="J274" s="24"/>
      <c r="K274" s="4"/>
      <c r="L274" s="9"/>
      <c r="M274" s="16"/>
      <c r="N274" s="11"/>
      <c r="Q274" s="10"/>
      <c r="R274" s="10"/>
    </row>
    <row r="275" spans="1:18" ht="9.75">
      <c r="A275" s="178">
        <v>238</v>
      </c>
      <c r="B275" s="179" t="e">
        <f t="shared" si="15"/>
        <v>#N/A</v>
      </c>
      <c r="C275" s="171">
        <f t="shared" si="18"/>
        <v>0</v>
      </c>
      <c r="D275" s="171" t="e">
        <f t="shared" si="16"/>
        <v>#N/A</v>
      </c>
      <c r="E275" s="171" t="e">
        <f t="shared" si="17"/>
        <v>#N/A</v>
      </c>
      <c r="F275" s="171" t="e">
        <f t="shared" si="19"/>
        <v>#N/A</v>
      </c>
      <c r="G275" s="171"/>
      <c r="H275" s="162"/>
      <c r="I275" s="184"/>
      <c r="J275" s="24"/>
      <c r="K275" s="4"/>
      <c r="L275" s="9"/>
      <c r="M275" s="16"/>
      <c r="N275" s="11"/>
      <c r="Q275" s="10"/>
      <c r="R275" s="10"/>
    </row>
    <row r="276" spans="1:18" ht="9.75">
      <c r="A276" s="178">
        <v>239</v>
      </c>
      <c r="B276" s="179" t="e">
        <f t="shared" si="15"/>
        <v>#N/A</v>
      </c>
      <c r="C276" s="171">
        <f t="shared" si="18"/>
        <v>0</v>
      </c>
      <c r="D276" s="171" t="e">
        <f t="shared" si="16"/>
        <v>#N/A</v>
      </c>
      <c r="E276" s="171" t="e">
        <f t="shared" si="17"/>
        <v>#N/A</v>
      </c>
      <c r="F276" s="171" t="e">
        <f t="shared" si="19"/>
        <v>#N/A</v>
      </c>
      <c r="G276" s="171"/>
      <c r="H276" s="162"/>
      <c r="I276" s="184"/>
      <c r="J276" s="24"/>
      <c r="K276" s="4"/>
      <c r="L276" s="9"/>
      <c r="M276" s="16"/>
      <c r="N276" s="11"/>
      <c r="Q276" s="10"/>
      <c r="R276" s="10"/>
    </row>
    <row r="277" spans="1:18" ht="9.75">
      <c r="A277" s="178">
        <v>240</v>
      </c>
      <c r="B277" s="179" t="e">
        <f t="shared" si="15"/>
        <v>#N/A</v>
      </c>
      <c r="C277" s="171">
        <f t="shared" si="18"/>
        <v>0</v>
      </c>
      <c r="D277" s="171" t="e">
        <f t="shared" si="16"/>
        <v>#N/A</v>
      </c>
      <c r="E277" s="171" t="e">
        <f t="shared" si="17"/>
        <v>#N/A</v>
      </c>
      <c r="F277" s="171" t="e">
        <f t="shared" si="19"/>
        <v>#N/A</v>
      </c>
      <c r="G277" s="171"/>
      <c r="H277" s="162"/>
      <c r="I277" s="184"/>
      <c r="J277" s="24"/>
      <c r="K277" s="4"/>
      <c r="L277" s="9"/>
      <c r="M277" s="16"/>
      <c r="N277" s="11"/>
      <c r="Q277" s="10"/>
      <c r="R277" s="10"/>
    </row>
    <row r="278" spans="1:18" ht="9.75">
      <c r="A278" s="178">
        <v>241</v>
      </c>
      <c r="B278" s="179" t="e">
        <f t="shared" si="15"/>
        <v>#N/A</v>
      </c>
      <c r="C278" s="171">
        <f t="shared" si="18"/>
        <v>0</v>
      </c>
      <c r="D278" s="171" t="e">
        <f t="shared" si="16"/>
        <v>#N/A</v>
      </c>
      <c r="E278" s="171" t="e">
        <f t="shared" si="17"/>
        <v>#N/A</v>
      </c>
      <c r="F278" s="171" t="e">
        <f t="shared" si="19"/>
        <v>#N/A</v>
      </c>
      <c r="G278" s="171"/>
      <c r="H278" s="162"/>
      <c r="I278" s="184"/>
      <c r="J278" s="24"/>
      <c r="K278" s="4"/>
      <c r="L278" s="9"/>
      <c r="M278" s="16"/>
      <c r="N278" s="11"/>
      <c r="Q278" s="10"/>
      <c r="R278" s="10"/>
    </row>
    <row r="279" spans="1:18" ht="9.75">
      <c r="A279" s="178">
        <v>242</v>
      </c>
      <c r="B279" s="179" t="e">
        <f t="shared" si="15"/>
        <v>#N/A</v>
      </c>
      <c r="C279" s="171">
        <f t="shared" si="18"/>
        <v>0</v>
      </c>
      <c r="D279" s="171" t="e">
        <f t="shared" si="16"/>
        <v>#N/A</v>
      </c>
      <c r="E279" s="171" t="e">
        <f t="shared" si="17"/>
        <v>#N/A</v>
      </c>
      <c r="F279" s="171" t="e">
        <f t="shared" si="19"/>
        <v>#N/A</v>
      </c>
      <c r="G279" s="171"/>
      <c r="H279" s="162"/>
      <c r="I279" s="184"/>
      <c r="J279" s="24"/>
      <c r="K279" s="4"/>
      <c r="L279" s="9"/>
      <c r="M279" s="16"/>
      <c r="N279" s="11"/>
      <c r="Q279" s="10"/>
      <c r="R279" s="10"/>
    </row>
    <row r="280" spans="1:18" ht="9.75">
      <c r="A280" s="178">
        <v>243</v>
      </c>
      <c r="B280" s="179" t="e">
        <f t="shared" si="15"/>
        <v>#N/A</v>
      </c>
      <c r="C280" s="171">
        <f t="shared" si="18"/>
        <v>0</v>
      </c>
      <c r="D280" s="171" t="e">
        <f t="shared" si="16"/>
        <v>#N/A</v>
      </c>
      <c r="E280" s="171" t="e">
        <f t="shared" si="17"/>
        <v>#N/A</v>
      </c>
      <c r="F280" s="171" t="e">
        <f t="shared" si="19"/>
        <v>#N/A</v>
      </c>
      <c r="G280" s="171"/>
      <c r="H280" s="162"/>
      <c r="I280" s="184"/>
      <c r="J280" s="24"/>
      <c r="K280" s="4"/>
      <c r="L280" s="9"/>
      <c r="M280" s="16"/>
      <c r="N280" s="11"/>
      <c r="Q280" s="10"/>
      <c r="R280" s="10"/>
    </row>
    <row r="281" spans="1:18" ht="9.75">
      <c r="A281" s="178">
        <v>244</v>
      </c>
      <c r="B281" s="179" t="e">
        <f t="shared" si="15"/>
        <v>#N/A</v>
      </c>
      <c r="C281" s="171">
        <f t="shared" si="18"/>
        <v>0</v>
      </c>
      <c r="D281" s="171" t="e">
        <f t="shared" si="16"/>
        <v>#N/A</v>
      </c>
      <c r="E281" s="171" t="e">
        <f t="shared" si="17"/>
        <v>#N/A</v>
      </c>
      <c r="F281" s="171" t="e">
        <f t="shared" si="19"/>
        <v>#N/A</v>
      </c>
      <c r="G281" s="171"/>
      <c r="H281" s="162"/>
      <c r="I281" s="184"/>
      <c r="J281" s="24"/>
      <c r="K281" s="4"/>
      <c r="L281" s="9"/>
      <c r="M281" s="16"/>
      <c r="N281" s="11"/>
      <c r="Q281" s="10"/>
      <c r="R281" s="10"/>
    </row>
    <row r="282" spans="1:18" ht="9.75">
      <c r="A282" s="178">
        <v>245</v>
      </c>
      <c r="B282" s="179" t="e">
        <f t="shared" si="15"/>
        <v>#N/A</v>
      </c>
      <c r="C282" s="171">
        <f t="shared" si="18"/>
        <v>0</v>
      </c>
      <c r="D282" s="171" t="e">
        <f t="shared" si="16"/>
        <v>#N/A</v>
      </c>
      <c r="E282" s="171" t="e">
        <f t="shared" si="17"/>
        <v>#N/A</v>
      </c>
      <c r="F282" s="171" t="e">
        <f t="shared" si="19"/>
        <v>#N/A</v>
      </c>
      <c r="G282" s="171"/>
      <c r="H282" s="162"/>
      <c r="I282" s="184"/>
      <c r="J282" s="24"/>
      <c r="K282" s="4"/>
      <c r="L282" s="9"/>
      <c r="M282" s="16"/>
      <c r="N282" s="11"/>
      <c r="Q282" s="10"/>
      <c r="R282" s="10"/>
    </row>
    <row r="283" spans="1:18" ht="9.75">
      <c r="A283" s="178">
        <v>246</v>
      </c>
      <c r="B283" s="179" t="e">
        <f t="shared" si="15"/>
        <v>#N/A</v>
      </c>
      <c r="C283" s="171">
        <f t="shared" si="18"/>
        <v>0</v>
      </c>
      <c r="D283" s="171" t="e">
        <f t="shared" si="16"/>
        <v>#N/A</v>
      </c>
      <c r="E283" s="171" t="e">
        <f t="shared" si="17"/>
        <v>#N/A</v>
      </c>
      <c r="F283" s="171" t="e">
        <f t="shared" si="19"/>
        <v>#N/A</v>
      </c>
      <c r="G283" s="171"/>
      <c r="H283" s="162"/>
      <c r="I283" s="184"/>
      <c r="J283" s="24"/>
      <c r="K283" s="4"/>
      <c r="L283" s="9"/>
      <c r="M283" s="16"/>
      <c r="N283" s="11"/>
      <c r="Q283" s="10"/>
      <c r="R283" s="10"/>
    </row>
    <row r="284" spans="1:18" ht="9.75">
      <c r="A284" s="178">
        <v>247</v>
      </c>
      <c r="B284" s="179" t="e">
        <f t="shared" si="15"/>
        <v>#N/A</v>
      </c>
      <c r="C284" s="171">
        <f t="shared" si="18"/>
        <v>0</v>
      </c>
      <c r="D284" s="171" t="e">
        <f t="shared" si="16"/>
        <v>#N/A</v>
      </c>
      <c r="E284" s="171" t="e">
        <f t="shared" si="17"/>
        <v>#N/A</v>
      </c>
      <c r="F284" s="171" t="e">
        <f t="shared" si="19"/>
        <v>#N/A</v>
      </c>
      <c r="G284" s="171"/>
      <c r="H284" s="162"/>
      <c r="I284" s="184"/>
      <c r="J284" s="24"/>
      <c r="K284" s="4"/>
      <c r="L284" s="9"/>
      <c r="M284" s="16"/>
      <c r="N284" s="11"/>
      <c r="Q284" s="10"/>
      <c r="R284" s="10"/>
    </row>
    <row r="285" spans="1:18" ht="9.75">
      <c r="A285" s="178">
        <v>248</v>
      </c>
      <c r="B285" s="179" t="e">
        <f t="shared" si="15"/>
        <v>#N/A</v>
      </c>
      <c r="C285" s="171">
        <f t="shared" si="18"/>
        <v>0</v>
      </c>
      <c r="D285" s="171" t="e">
        <f t="shared" si="16"/>
        <v>#N/A</v>
      </c>
      <c r="E285" s="171" t="e">
        <f t="shared" si="17"/>
        <v>#N/A</v>
      </c>
      <c r="F285" s="171" t="e">
        <f t="shared" si="19"/>
        <v>#N/A</v>
      </c>
      <c r="G285" s="171"/>
      <c r="H285" s="162"/>
      <c r="I285" s="184"/>
      <c r="J285" s="24"/>
      <c r="K285" s="4"/>
      <c r="L285" s="9"/>
      <c r="M285" s="16"/>
      <c r="N285" s="11"/>
      <c r="Q285" s="10"/>
      <c r="R285" s="10"/>
    </row>
    <row r="286" spans="1:18" ht="9.75">
      <c r="A286" s="178">
        <v>249</v>
      </c>
      <c r="B286" s="179" t="e">
        <f t="shared" si="15"/>
        <v>#N/A</v>
      </c>
      <c r="C286" s="171">
        <f t="shared" si="18"/>
        <v>0</v>
      </c>
      <c r="D286" s="171" t="e">
        <f t="shared" si="16"/>
        <v>#N/A</v>
      </c>
      <c r="E286" s="171" t="e">
        <f t="shared" si="17"/>
        <v>#N/A</v>
      </c>
      <c r="F286" s="171" t="e">
        <f t="shared" si="19"/>
        <v>#N/A</v>
      </c>
      <c r="G286" s="171"/>
      <c r="H286" s="162"/>
      <c r="I286" s="184"/>
      <c r="J286" s="24"/>
      <c r="K286" s="4"/>
      <c r="L286" s="9"/>
      <c r="M286" s="16"/>
      <c r="N286" s="11"/>
      <c r="Q286" s="10"/>
      <c r="R286" s="10"/>
    </row>
    <row r="287" spans="1:18" ht="9.75">
      <c r="A287" s="178">
        <v>250</v>
      </c>
      <c r="B287" s="179" t="e">
        <f t="shared" si="15"/>
        <v>#N/A</v>
      </c>
      <c r="C287" s="171">
        <f t="shared" si="18"/>
        <v>0</v>
      </c>
      <c r="D287" s="171" t="e">
        <f t="shared" si="16"/>
        <v>#N/A</v>
      </c>
      <c r="E287" s="171" t="e">
        <f t="shared" si="17"/>
        <v>#N/A</v>
      </c>
      <c r="F287" s="171" t="e">
        <f t="shared" si="19"/>
        <v>#N/A</v>
      </c>
      <c r="G287" s="171"/>
      <c r="H287" s="162"/>
      <c r="I287" s="184"/>
      <c r="J287" s="24"/>
      <c r="K287" s="4"/>
      <c r="L287" s="9"/>
      <c r="M287" s="16"/>
      <c r="N287" s="11"/>
      <c r="Q287" s="10"/>
      <c r="R287" s="10"/>
    </row>
    <row r="288" spans="1:18" ht="9.75">
      <c r="A288" s="178">
        <v>251</v>
      </c>
      <c r="B288" s="179" t="e">
        <f t="shared" si="15"/>
        <v>#N/A</v>
      </c>
      <c r="C288" s="171">
        <f t="shared" si="18"/>
        <v>0</v>
      </c>
      <c r="D288" s="171" t="e">
        <f t="shared" si="16"/>
        <v>#N/A</v>
      </c>
      <c r="E288" s="171" t="e">
        <f t="shared" si="17"/>
        <v>#N/A</v>
      </c>
      <c r="F288" s="171" t="e">
        <f t="shared" si="19"/>
        <v>#N/A</v>
      </c>
      <c r="G288" s="171"/>
      <c r="H288" s="162"/>
      <c r="I288" s="184"/>
      <c r="J288" s="24"/>
      <c r="K288" s="4"/>
      <c r="L288" s="9"/>
      <c r="M288" s="16"/>
      <c r="N288" s="11"/>
      <c r="Q288" s="10"/>
      <c r="R288" s="10"/>
    </row>
    <row r="289" spans="1:18" ht="9.75">
      <c r="A289" s="178">
        <v>252</v>
      </c>
      <c r="B289" s="179" t="e">
        <f t="shared" si="15"/>
        <v>#N/A</v>
      </c>
      <c r="C289" s="171">
        <f t="shared" si="18"/>
        <v>0</v>
      </c>
      <c r="D289" s="171" t="e">
        <f t="shared" si="16"/>
        <v>#N/A</v>
      </c>
      <c r="E289" s="171" t="e">
        <f t="shared" si="17"/>
        <v>#N/A</v>
      </c>
      <c r="F289" s="171" t="e">
        <f t="shared" si="19"/>
        <v>#N/A</v>
      </c>
      <c r="G289" s="171"/>
      <c r="H289" s="162"/>
      <c r="I289" s="184"/>
      <c r="J289" s="24"/>
      <c r="K289" s="4"/>
      <c r="L289" s="9"/>
      <c r="M289" s="16"/>
      <c r="N289" s="11"/>
      <c r="Q289" s="10"/>
      <c r="R289" s="10"/>
    </row>
    <row r="290" spans="1:18" ht="9.75">
      <c r="A290" s="178">
        <v>253</v>
      </c>
      <c r="B290" s="179" t="e">
        <f t="shared" si="15"/>
        <v>#N/A</v>
      </c>
      <c r="C290" s="171">
        <f t="shared" si="18"/>
        <v>0</v>
      </c>
      <c r="D290" s="171" t="e">
        <f t="shared" si="16"/>
        <v>#N/A</v>
      </c>
      <c r="E290" s="171" t="e">
        <f t="shared" si="17"/>
        <v>#N/A</v>
      </c>
      <c r="F290" s="171" t="e">
        <f t="shared" si="19"/>
        <v>#N/A</v>
      </c>
      <c r="G290" s="171"/>
      <c r="H290" s="162"/>
      <c r="I290" s="184"/>
      <c r="J290" s="24"/>
      <c r="K290" s="4"/>
      <c r="L290" s="9"/>
      <c r="M290" s="16"/>
      <c r="N290" s="11"/>
      <c r="Q290" s="10"/>
      <c r="R290" s="10"/>
    </row>
    <row r="291" spans="1:18" ht="9.75">
      <c r="A291" s="178">
        <v>254</v>
      </c>
      <c r="B291" s="179" t="e">
        <f t="shared" si="15"/>
        <v>#N/A</v>
      </c>
      <c r="C291" s="171">
        <f t="shared" si="18"/>
        <v>0</v>
      </c>
      <c r="D291" s="171" t="e">
        <f t="shared" si="16"/>
        <v>#N/A</v>
      </c>
      <c r="E291" s="171" t="e">
        <f t="shared" si="17"/>
        <v>#N/A</v>
      </c>
      <c r="F291" s="171" t="e">
        <f t="shared" si="19"/>
        <v>#N/A</v>
      </c>
      <c r="G291" s="171"/>
      <c r="H291" s="162"/>
      <c r="I291" s="184"/>
      <c r="J291" s="24"/>
      <c r="K291" s="4"/>
      <c r="L291" s="9"/>
      <c r="M291" s="16"/>
      <c r="N291" s="11"/>
      <c r="Q291" s="10"/>
      <c r="R291" s="10"/>
    </row>
    <row r="292" spans="1:18" ht="9.75">
      <c r="A292" s="178">
        <v>255</v>
      </c>
      <c r="B292" s="179" t="e">
        <f t="shared" si="15"/>
        <v>#N/A</v>
      </c>
      <c r="C292" s="171">
        <f t="shared" si="18"/>
        <v>0</v>
      </c>
      <c r="D292" s="171" t="e">
        <f t="shared" si="16"/>
        <v>#N/A</v>
      </c>
      <c r="E292" s="171" t="e">
        <f t="shared" si="17"/>
        <v>#N/A</v>
      </c>
      <c r="F292" s="171" t="e">
        <f t="shared" si="19"/>
        <v>#N/A</v>
      </c>
      <c r="G292" s="171"/>
      <c r="H292" s="162"/>
      <c r="I292" s="184"/>
      <c r="J292" s="24"/>
      <c r="K292" s="4"/>
      <c r="L292" s="9"/>
      <c r="M292" s="16"/>
      <c r="N292" s="11"/>
      <c r="Q292" s="10"/>
      <c r="R292" s="10"/>
    </row>
    <row r="293" spans="1:18" ht="9.75">
      <c r="A293" s="178">
        <v>256</v>
      </c>
      <c r="B293" s="179" t="e">
        <f t="shared" si="15"/>
        <v>#N/A</v>
      </c>
      <c r="C293" s="171">
        <f t="shared" si="18"/>
        <v>0</v>
      </c>
      <c r="D293" s="171" t="e">
        <f t="shared" si="16"/>
        <v>#N/A</v>
      </c>
      <c r="E293" s="171" t="e">
        <f t="shared" si="17"/>
        <v>#N/A</v>
      </c>
      <c r="F293" s="171" t="e">
        <f t="shared" si="19"/>
        <v>#N/A</v>
      </c>
      <c r="G293" s="171"/>
      <c r="H293" s="162"/>
      <c r="I293" s="184"/>
      <c r="J293" s="24"/>
      <c r="K293" s="4"/>
      <c r="L293" s="9"/>
      <c r="M293" s="16"/>
      <c r="N293" s="11"/>
      <c r="Q293" s="10"/>
      <c r="R293" s="10"/>
    </row>
    <row r="294" spans="1:18" ht="9.75">
      <c r="A294" s="178">
        <v>257</v>
      </c>
      <c r="B294" s="179" t="e">
        <f aca="true" t="shared" si="20" ref="B294:B357">IF(A294&lt;=$B$12*12,$B$10,IF(A294&lt;=$B$3*12,$B$15,0))</f>
        <v>#N/A</v>
      </c>
      <c r="C294" s="171">
        <f t="shared" si="18"/>
        <v>0</v>
      </c>
      <c r="D294" s="171" t="e">
        <f aca="true" t="shared" si="21" ref="D294:D357">IF(A294&gt;$B$3*12,0,IF(A294=$B$3*12,E293*(1+B294/12),IF(A294&lt;=$B$12*12,$B$13,$B$17)))+C294</f>
        <v>#N/A</v>
      </c>
      <c r="E294" s="171" t="e">
        <f aca="true" t="shared" si="22" ref="E294:E357">IF(A294&gt;=$B$3*12,0,E293*(1+B294/12)+C294-D294)</f>
        <v>#N/A</v>
      </c>
      <c r="F294" s="171" t="e">
        <f t="shared" si="19"/>
        <v>#N/A</v>
      </c>
      <c r="G294" s="171"/>
      <c r="H294" s="162"/>
      <c r="I294" s="184"/>
      <c r="J294" s="24"/>
      <c r="K294" s="4"/>
      <c r="L294" s="9"/>
      <c r="M294" s="16"/>
      <c r="N294" s="11"/>
      <c r="Q294" s="10"/>
      <c r="R294" s="10"/>
    </row>
    <row r="295" spans="1:18" ht="9.75">
      <c r="A295" s="178">
        <v>258</v>
      </c>
      <c r="B295" s="179" t="e">
        <f t="shared" si="20"/>
        <v>#N/A</v>
      </c>
      <c r="C295" s="171">
        <f aca="true" t="shared" si="23" ref="C295:C358">IF(A295&lt;=$B$3*12,$B$6+IF(AND(MOD(A295,12)=0,A295&lt;$B$3*12),$B$7,0)+IF(A295=$B$3*12,$B$4,0))</f>
        <v>0</v>
      </c>
      <c r="D295" s="171" t="e">
        <f t="shared" si="21"/>
        <v>#N/A</v>
      </c>
      <c r="E295" s="171" t="e">
        <f t="shared" si="22"/>
        <v>#N/A</v>
      </c>
      <c r="F295" s="171" t="e">
        <f aca="true" t="shared" si="24" ref="F295:F358">-D295</f>
        <v>#N/A</v>
      </c>
      <c r="G295" s="171"/>
      <c r="H295" s="162"/>
      <c r="I295" s="184"/>
      <c r="J295" s="24"/>
      <c r="K295" s="4"/>
      <c r="L295" s="9"/>
      <c r="M295" s="16"/>
      <c r="N295" s="11"/>
      <c r="Q295" s="10"/>
      <c r="R295" s="10"/>
    </row>
    <row r="296" spans="1:18" ht="9.75">
      <c r="A296" s="178">
        <v>259</v>
      </c>
      <c r="B296" s="179" t="e">
        <f t="shared" si="20"/>
        <v>#N/A</v>
      </c>
      <c r="C296" s="171">
        <f t="shared" si="23"/>
        <v>0</v>
      </c>
      <c r="D296" s="171" t="e">
        <f t="shared" si="21"/>
        <v>#N/A</v>
      </c>
      <c r="E296" s="171" t="e">
        <f t="shared" si="22"/>
        <v>#N/A</v>
      </c>
      <c r="F296" s="171" t="e">
        <f t="shared" si="24"/>
        <v>#N/A</v>
      </c>
      <c r="G296" s="171"/>
      <c r="H296" s="162"/>
      <c r="I296" s="184"/>
      <c r="J296" s="24"/>
      <c r="K296" s="4"/>
      <c r="L296" s="9"/>
      <c r="M296" s="16"/>
      <c r="N296" s="11"/>
      <c r="Q296" s="10"/>
      <c r="R296" s="10"/>
    </row>
    <row r="297" spans="1:18" ht="9.75">
      <c r="A297" s="178">
        <v>260</v>
      </c>
      <c r="B297" s="179" t="e">
        <f t="shared" si="20"/>
        <v>#N/A</v>
      </c>
      <c r="C297" s="171">
        <f t="shared" si="23"/>
        <v>0</v>
      </c>
      <c r="D297" s="171" t="e">
        <f t="shared" si="21"/>
        <v>#N/A</v>
      </c>
      <c r="E297" s="171" t="e">
        <f t="shared" si="22"/>
        <v>#N/A</v>
      </c>
      <c r="F297" s="171" t="e">
        <f t="shared" si="24"/>
        <v>#N/A</v>
      </c>
      <c r="G297" s="171"/>
      <c r="H297" s="162"/>
      <c r="I297" s="184"/>
      <c r="J297" s="24"/>
      <c r="K297" s="4"/>
      <c r="L297" s="9"/>
      <c r="M297" s="16"/>
      <c r="N297" s="11"/>
      <c r="Q297" s="10"/>
      <c r="R297" s="10"/>
    </row>
    <row r="298" spans="1:18" ht="9.75">
      <c r="A298" s="178">
        <v>261</v>
      </c>
      <c r="B298" s="179" t="e">
        <f t="shared" si="20"/>
        <v>#N/A</v>
      </c>
      <c r="C298" s="171">
        <f t="shared" si="23"/>
        <v>0</v>
      </c>
      <c r="D298" s="171" t="e">
        <f t="shared" si="21"/>
        <v>#N/A</v>
      </c>
      <c r="E298" s="171" t="e">
        <f t="shared" si="22"/>
        <v>#N/A</v>
      </c>
      <c r="F298" s="171" t="e">
        <f t="shared" si="24"/>
        <v>#N/A</v>
      </c>
      <c r="G298" s="171"/>
      <c r="H298" s="162"/>
      <c r="I298" s="184"/>
      <c r="J298" s="24"/>
      <c r="K298" s="4"/>
      <c r="L298" s="9"/>
      <c r="M298" s="16"/>
      <c r="N298" s="11"/>
      <c r="Q298" s="10"/>
      <c r="R298" s="10"/>
    </row>
    <row r="299" spans="1:18" ht="9.75">
      <c r="A299" s="178">
        <v>262</v>
      </c>
      <c r="B299" s="179" t="e">
        <f t="shared" si="20"/>
        <v>#N/A</v>
      </c>
      <c r="C299" s="171">
        <f t="shared" si="23"/>
        <v>0</v>
      </c>
      <c r="D299" s="171" t="e">
        <f t="shared" si="21"/>
        <v>#N/A</v>
      </c>
      <c r="E299" s="171" t="e">
        <f t="shared" si="22"/>
        <v>#N/A</v>
      </c>
      <c r="F299" s="171" t="e">
        <f t="shared" si="24"/>
        <v>#N/A</v>
      </c>
      <c r="G299" s="171"/>
      <c r="H299" s="162"/>
      <c r="I299" s="184"/>
      <c r="J299" s="24"/>
      <c r="K299" s="4"/>
      <c r="L299" s="9"/>
      <c r="M299" s="16"/>
      <c r="N299" s="11"/>
      <c r="Q299" s="10"/>
      <c r="R299" s="10"/>
    </row>
    <row r="300" spans="1:18" ht="9.75">
      <c r="A300" s="178">
        <v>263</v>
      </c>
      <c r="B300" s="179" t="e">
        <f t="shared" si="20"/>
        <v>#N/A</v>
      </c>
      <c r="C300" s="171">
        <f t="shared" si="23"/>
        <v>0</v>
      </c>
      <c r="D300" s="171" t="e">
        <f t="shared" si="21"/>
        <v>#N/A</v>
      </c>
      <c r="E300" s="171" t="e">
        <f t="shared" si="22"/>
        <v>#N/A</v>
      </c>
      <c r="F300" s="171" t="e">
        <f t="shared" si="24"/>
        <v>#N/A</v>
      </c>
      <c r="G300" s="171"/>
      <c r="H300" s="162"/>
      <c r="I300" s="184"/>
      <c r="J300" s="24"/>
      <c r="K300" s="4"/>
      <c r="L300" s="9"/>
      <c r="M300" s="16"/>
      <c r="N300" s="11"/>
      <c r="Q300" s="10"/>
      <c r="R300" s="10"/>
    </row>
    <row r="301" spans="1:18" ht="9.75">
      <c r="A301" s="178">
        <v>264</v>
      </c>
      <c r="B301" s="179" t="e">
        <f t="shared" si="20"/>
        <v>#N/A</v>
      </c>
      <c r="C301" s="171">
        <f t="shared" si="23"/>
        <v>0</v>
      </c>
      <c r="D301" s="171" t="e">
        <f t="shared" si="21"/>
        <v>#N/A</v>
      </c>
      <c r="E301" s="171" t="e">
        <f t="shared" si="22"/>
        <v>#N/A</v>
      </c>
      <c r="F301" s="171" t="e">
        <f t="shared" si="24"/>
        <v>#N/A</v>
      </c>
      <c r="G301" s="171"/>
      <c r="H301" s="162"/>
      <c r="I301" s="184"/>
      <c r="J301" s="24"/>
      <c r="K301" s="4"/>
      <c r="L301" s="9"/>
      <c r="M301" s="16"/>
      <c r="N301" s="11"/>
      <c r="Q301" s="10"/>
      <c r="R301" s="10"/>
    </row>
    <row r="302" spans="1:18" ht="9.75">
      <c r="A302" s="178">
        <v>265</v>
      </c>
      <c r="B302" s="179" t="e">
        <f t="shared" si="20"/>
        <v>#N/A</v>
      </c>
      <c r="C302" s="171">
        <f t="shared" si="23"/>
        <v>0</v>
      </c>
      <c r="D302" s="171" t="e">
        <f t="shared" si="21"/>
        <v>#N/A</v>
      </c>
      <c r="E302" s="171" t="e">
        <f t="shared" si="22"/>
        <v>#N/A</v>
      </c>
      <c r="F302" s="171" t="e">
        <f t="shared" si="24"/>
        <v>#N/A</v>
      </c>
      <c r="G302" s="171"/>
      <c r="H302" s="162"/>
      <c r="I302" s="184"/>
      <c r="J302" s="24"/>
      <c r="K302" s="4"/>
      <c r="L302" s="9"/>
      <c r="M302" s="16"/>
      <c r="N302" s="11"/>
      <c r="Q302" s="10"/>
      <c r="R302" s="10"/>
    </row>
    <row r="303" spans="1:18" ht="9.75">
      <c r="A303" s="178">
        <v>266</v>
      </c>
      <c r="B303" s="179" t="e">
        <f t="shared" si="20"/>
        <v>#N/A</v>
      </c>
      <c r="C303" s="171">
        <f t="shared" si="23"/>
        <v>0</v>
      </c>
      <c r="D303" s="171" t="e">
        <f t="shared" si="21"/>
        <v>#N/A</v>
      </c>
      <c r="E303" s="171" t="e">
        <f t="shared" si="22"/>
        <v>#N/A</v>
      </c>
      <c r="F303" s="171" t="e">
        <f t="shared" si="24"/>
        <v>#N/A</v>
      </c>
      <c r="G303" s="171"/>
      <c r="H303" s="162"/>
      <c r="I303" s="184"/>
      <c r="J303" s="24"/>
      <c r="K303" s="4"/>
      <c r="L303" s="9"/>
      <c r="M303" s="16"/>
      <c r="N303" s="11"/>
      <c r="Q303" s="10"/>
      <c r="R303" s="10"/>
    </row>
    <row r="304" spans="1:18" ht="9.75">
      <c r="A304" s="178">
        <v>267</v>
      </c>
      <c r="B304" s="179" t="e">
        <f t="shared" si="20"/>
        <v>#N/A</v>
      </c>
      <c r="C304" s="171">
        <f t="shared" si="23"/>
        <v>0</v>
      </c>
      <c r="D304" s="171" t="e">
        <f t="shared" si="21"/>
        <v>#N/A</v>
      </c>
      <c r="E304" s="171" t="e">
        <f t="shared" si="22"/>
        <v>#N/A</v>
      </c>
      <c r="F304" s="171" t="e">
        <f t="shared" si="24"/>
        <v>#N/A</v>
      </c>
      <c r="G304" s="171"/>
      <c r="H304" s="162"/>
      <c r="I304" s="184"/>
      <c r="J304" s="24"/>
      <c r="K304" s="4"/>
      <c r="L304" s="9"/>
      <c r="M304" s="16"/>
      <c r="N304" s="11"/>
      <c r="Q304" s="10"/>
      <c r="R304" s="10"/>
    </row>
    <row r="305" spans="1:18" ht="9.75">
      <c r="A305" s="178">
        <v>268</v>
      </c>
      <c r="B305" s="179" t="e">
        <f t="shared" si="20"/>
        <v>#N/A</v>
      </c>
      <c r="C305" s="171">
        <f t="shared" si="23"/>
        <v>0</v>
      </c>
      <c r="D305" s="171" t="e">
        <f t="shared" si="21"/>
        <v>#N/A</v>
      </c>
      <c r="E305" s="171" t="e">
        <f t="shared" si="22"/>
        <v>#N/A</v>
      </c>
      <c r="F305" s="171" t="e">
        <f t="shared" si="24"/>
        <v>#N/A</v>
      </c>
      <c r="G305" s="171"/>
      <c r="H305" s="162"/>
      <c r="I305" s="184"/>
      <c r="J305" s="24"/>
      <c r="K305" s="4"/>
      <c r="L305" s="9"/>
      <c r="M305" s="16"/>
      <c r="N305" s="11"/>
      <c r="Q305" s="10"/>
      <c r="R305" s="10"/>
    </row>
    <row r="306" spans="1:18" ht="9.75">
      <c r="A306" s="178">
        <v>269</v>
      </c>
      <c r="B306" s="179" t="e">
        <f t="shared" si="20"/>
        <v>#N/A</v>
      </c>
      <c r="C306" s="171">
        <f t="shared" si="23"/>
        <v>0</v>
      </c>
      <c r="D306" s="171" t="e">
        <f t="shared" si="21"/>
        <v>#N/A</v>
      </c>
      <c r="E306" s="171" t="e">
        <f t="shared" si="22"/>
        <v>#N/A</v>
      </c>
      <c r="F306" s="171" t="e">
        <f t="shared" si="24"/>
        <v>#N/A</v>
      </c>
      <c r="G306" s="171"/>
      <c r="H306" s="162"/>
      <c r="I306" s="184"/>
      <c r="J306" s="24"/>
      <c r="K306" s="4"/>
      <c r="L306" s="9"/>
      <c r="M306" s="16"/>
      <c r="N306" s="11"/>
      <c r="Q306" s="10"/>
      <c r="R306" s="10"/>
    </row>
    <row r="307" spans="1:18" ht="9.75">
      <c r="A307" s="178">
        <v>270</v>
      </c>
      <c r="B307" s="179" t="e">
        <f t="shared" si="20"/>
        <v>#N/A</v>
      </c>
      <c r="C307" s="171">
        <f t="shared" si="23"/>
        <v>0</v>
      </c>
      <c r="D307" s="171" t="e">
        <f t="shared" si="21"/>
        <v>#N/A</v>
      </c>
      <c r="E307" s="171" t="e">
        <f t="shared" si="22"/>
        <v>#N/A</v>
      </c>
      <c r="F307" s="171" t="e">
        <f t="shared" si="24"/>
        <v>#N/A</v>
      </c>
      <c r="G307" s="171"/>
      <c r="H307" s="162"/>
      <c r="I307" s="184"/>
      <c r="J307" s="24"/>
      <c r="K307" s="4"/>
      <c r="L307" s="9"/>
      <c r="M307" s="16"/>
      <c r="N307" s="11"/>
      <c r="Q307" s="10"/>
      <c r="R307" s="10"/>
    </row>
    <row r="308" spans="1:18" ht="9.75">
      <c r="A308" s="178">
        <v>271</v>
      </c>
      <c r="B308" s="179" t="e">
        <f t="shared" si="20"/>
        <v>#N/A</v>
      </c>
      <c r="C308" s="171">
        <f t="shared" si="23"/>
        <v>0</v>
      </c>
      <c r="D308" s="171" t="e">
        <f t="shared" si="21"/>
        <v>#N/A</v>
      </c>
      <c r="E308" s="171" t="e">
        <f t="shared" si="22"/>
        <v>#N/A</v>
      </c>
      <c r="F308" s="171" t="e">
        <f t="shared" si="24"/>
        <v>#N/A</v>
      </c>
      <c r="G308" s="171"/>
      <c r="H308" s="162"/>
      <c r="I308" s="184"/>
      <c r="J308" s="24"/>
      <c r="K308" s="4"/>
      <c r="L308" s="9"/>
      <c r="M308" s="16"/>
      <c r="N308" s="11"/>
      <c r="Q308" s="10"/>
      <c r="R308" s="10"/>
    </row>
    <row r="309" spans="1:18" ht="9.75">
      <c r="A309" s="178">
        <v>272</v>
      </c>
      <c r="B309" s="179" t="e">
        <f t="shared" si="20"/>
        <v>#N/A</v>
      </c>
      <c r="C309" s="171">
        <f t="shared" si="23"/>
        <v>0</v>
      </c>
      <c r="D309" s="171" t="e">
        <f t="shared" si="21"/>
        <v>#N/A</v>
      </c>
      <c r="E309" s="171" t="e">
        <f t="shared" si="22"/>
        <v>#N/A</v>
      </c>
      <c r="F309" s="171" t="e">
        <f t="shared" si="24"/>
        <v>#N/A</v>
      </c>
      <c r="G309" s="171"/>
      <c r="H309" s="162"/>
      <c r="I309" s="184"/>
      <c r="J309" s="24"/>
      <c r="K309" s="4"/>
      <c r="L309" s="9"/>
      <c r="M309" s="16"/>
      <c r="N309" s="11"/>
      <c r="Q309" s="10"/>
      <c r="R309" s="10"/>
    </row>
    <row r="310" spans="1:18" ht="9.75">
      <c r="A310" s="178">
        <v>273</v>
      </c>
      <c r="B310" s="179" t="e">
        <f t="shared" si="20"/>
        <v>#N/A</v>
      </c>
      <c r="C310" s="171">
        <f t="shared" si="23"/>
        <v>0</v>
      </c>
      <c r="D310" s="171" t="e">
        <f t="shared" si="21"/>
        <v>#N/A</v>
      </c>
      <c r="E310" s="171" t="e">
        <f t="shared" si="22"/>
        <v>#N/A</v>
      </c>
      <c r="F310" s="171" t="e">
        <f t="shared" si="24"/>
        <v>#N/A</v>
      </c>
      <c r="G310" s="171"/>
      <c r="H310" s="162"/>
      <c r="I310" s="184"/>
      <c r="J310" s="24"/>
      <c r="K310" s="4"/>
      <c r="L310" s="9"/>
      <c r="M310" s="16"/>
      <c r="N310" s="11"/>
      <c r="Q310" s="10"/>
      <c r="R310" s="10"/>
    </row>
    <row r="311" spans="1:18" ht="9.75">
      <c r="A311" s="178">
        <v>274</v>
      </c>
      <c r="B311" s="179" t="e">
        <f t="shared" si="20"/>
        <v>#N/A</v>
      </c>
      <c r="C311" s="171">
        <f t="shared" si="23"/>
        <v>0</v>
      </c>
      <c r="D311" s="171" t="e">
        <f t="shared" si="21"/>
        <v>#N/A</v>
      </c>
      <c r="E311" s="171" t="e">
        <f t="shared" si="22"/>
        <v>#N/A</v>
      </c>
      <c r="F311" s="171" t="e">
        <f t="shared" si="24"/>
        <v>#N/A</v>
      </c>
      <c r="G311" s="171"/>
      <c r="H311" s="162"/>
      <c r="I311" s="184"/>
      <c r="J311" s="24"/>
      <c r="K311" s="4"/>
      <c r="L311" s="9"/>
      <c r="M311" s="16"/>
      <c r="N311" s="11"/>
      <c r="Q311" s="10"/>
      <c r="R311" s="10"/>
    </row>
    <row r="312" spans="1:18" ht="9.75">
      <c r="A312" s="178">
        <v>275</v>
      </c>
      <c r="B312" s="179" t="e">
        <f t="shared" si="20"/>
        <v>#N/A</v>
      </c>
      <c r="C312" s="171">
        <f t="shared" si="23"/>
        <v>0</v>
      </c>
      <c r="D312" s="171" t="e">
        <f t="shared" si="21"/>
        <v>#N/A</v>
      </c>
      <c r="E312" s="171" t="e">
        <f t="shared" si="22"/>
        <v>#N/A</v>
      </c>
      <c r="F312" s="171" t="e">
        <f t="shared" si="24"/>
        <v>#N/A</v>
      </c>
      <c r="G312" s="171"/>
      <c r="H312" s="162"/>
      <c r="I312" s="184"/>
      <c r="J312" s="24"/>
      <c r="K312" s="4"/>
      <c r="L312" s="9"/>
      <c r="M312" s="16"/>
      <c r="N312" s="11"/>
      <c r="Q312" s="10"/>
      <c r="R312" s="10"/>
    </row>
    <row r="313" spans="1:18" ht="9.75">
      <c r="A313" s="178">
        <v>276</v>
      </c>
      <c r="B313" s="179" t="e">
        <f t="shared" si="20"/>
        <v>#N/A</v>
      </c>
      <c r="C313" s="171">
        <f t="shared" si="23"/>
        <v>0</v>
      </c>
      <c r="D313" s="171" t="e">
        <f t="shared" si="21"/>
        <v>#N/A</v>
      </c>
      <c r="E313" s="171" t="e">
        <f t="shared" si="22"/>
        <v>#N/A</v>
      </c>
      <c r="F313" s="171" t="e">
        <f t="shared" si="24"/>
        <v>#N/A</v>
      </c>
      <c r="G313" s="171"/>
      <c r="H313" s="162"/>
      <c r="I313" s="184"/>
      <c r="J313" s="24"/>
      <c r="K313" s="4"/>
      <c r="L313" s="9"/>
      <c r="M313" s="16"/>
      <c r="N313" s="11"/>
      <c r="Q313" s="10"/>
      <c r="R313" s="10"/>
    </row>
    <row r="314" spans="1:18" ht="9.75">
      <c r="A314" s="178">
        <v>277</v>
      </c>
      <c r="B314" s="179" t="e">
        <f t="shared" si="20"/>
        <v>#N/A</v>
      </c>
      <c r="C314" s="171">
        <f t="shared" si="23"/>
        <v>0</v>
      </c>
      <c r="D314" s="171" t="e">
        <f t="shared" si="21"/>
        <v>#N/A</v>
      </c>
      <c r="E314" s="171" t="e">
        <f t="shared" si="22"/>
        <v>#N/A</v>
      </c>
      <c r="F314" s="171" t="e">
        <f t="shared" si="24"/>
        <v>#N/A</v>
      </c>
      <c r="G314" s="171"/>
      <c r="H314" s="162"/>
      <c r="I314" s="184"/>
      <c r="J314" s="24"/>
      <c r="K314" s="4"/>
      <c r="L314" s="9"/>
      <c r="M314" s="16"/>
      <c r="N314" s="11"/>
      <c r="Q314" s="10"/>
      <c r="R314" s="10"/>
    </row>
    <row r="315" spans="1:18" ht="9.75">
      <c r="A315" s="178">
        <v>278</v>
      </c>
      <c r="B315" s="179" t="e">
        <f t="shared" si="20"/>
        <v>#N/A</v>
      </c>
      <c r="C315" s="171">
        <f t="shared" si="23"/>
        <v>0</v>
      </c>
      <c r="D315" s="171" t="e">
        <f t="shared" si="21"/>
        <v>#N/A</v>
      </c>
      <c r="E315" s="171" t="e">
        <f t="shared" si="22"/>
        <v>#N/A</v>
      </c>
      <c r="F315" s="171" t="e">
        <f t="shared" si="24"/>
        <v>#N/A</v>
      </c>
      <c r="G315" s="171"/>
      <c r="H315" s="162"/>
      <c r="I315" s="184"/>
      <c r="J315" s="24"/>
      <c r="K315" s="4"/>
      <c r="L315" s="9"/>
      <c r="M315" s="16"/>
      <c r="N315" s="11"/>
      <c r="Q315" s="10"/>
      <c r="R315" s="10"/>
    </row>
    <row r="316" spans="1:18" ht="9.75">
      <c r="A316" s="178">
        <v>279</v>
      </c>
      <c r="B316" s="179" t="e">
        <f t="shared" si="20"/>
        <v>#N/A</v>
      </c>
      <c r="C316" s="171">
        <f t="shared" si="23"/>
        <v>0</v>
      </c>
      <c r="D316" s="171" t="e">
        <f t="shared" si="21"/>
        <v>#N/A</v>
      </c>
      <c r="E316" s="171" t="e">
        <f t="shared" si="22"/>
        <v>#N/A</v>
      </c>
      <c r="F316" s="171" t="e">
        <f t="shared" si="24"/>
        <v>#N/A</v>
      </c>
      <c r="G316" s="171"/>
      <c r="H316" s="162"/>
      <c r="I316" s="184"/>
      <c r="J316" s="24"/>
      <c r="K316" s="4"/>
      <c r="L316" s="9"/>
      <c r="M316" s="16"/>
      <c r="N316" s="11"/>
      <c r="Q316" s="10"/>
      <c r="R316" s="10"/>
    </row>
    <row r="317" spans="1:18" ht="9.75">
      <c r="A317" s="178">
        <v>280</v>
      </c>
      <c r="B317" s="179" t="e">
        <f t="shared" si="20"/>
        <v>#N/A</v>
      </c>
      <c r="C317" s="171">
        <f t="shared" si="23"/>
        <v>0</v>
      </c>
      <c r="D317" s="171" t="e">
        <f t="shared" si="21"/>
        <v>#N/A</v>
      </c>
      <c r="E317" s="171" t="e">
        <f t="shared" si="22"/>
        <v>#N/A</v>
      </c>
      <c r="F317" s="171" t="e">
        <f t="shared" si="24"/>
        <v>#N/A</v>
      </c>
      <c r="G317" s="171"/>
      <c r="H317" s="162"/>
      <c r="I317" s="184"/>
      <c r="J317" s="24"/>
      <c r="K317" s="4"/>
      <c r="L317" s="9"/>
      <c r="M317" s="16"/>
      <c r="N317" s="11"/>
      <c r="Q317" s="10"/>
      <c r="R317" s="10"/>
    </row>
    <row r="318" spans="1:18" ht="9.75">
      <c r="A318" s="178">
        <v>281</v>
      </c>
      <c r="B318" s="179" t="e">
        <f t="shared" si="20"/>
        <v>#N/A</v>
      </c>
      <c r="C318" s="171">
        <f t="shared" si="23"/>
        <v>0</v>
      </c>
      <c r="D318" s="171" t="e">
        <f t="shared" si="21"/>
        <v>#N/A</v>
      </c>
      <c r="E318" s="171" t="e">
        <f t="shared" si="22"/>
        <v>#N/A</v>
      </c>
      <c r="F318" s="171" t="e">
        <f t="shared" si="24"/>
        <v>#N/A</v>
      </c>
      <c r="G318" s="171"/>
      <c r="H318" s="162"/>
      <c r="I318" s="184"/>
      <c r="J318" s="24"/>
      <c r="K318" s="4"/>
      <c r="L318" s="9"/>
      <c r="M318" s="16"/>
      <c r="N318" s="11"/>
      <c r="Q318" s="10"/>
      <c r="R318" s="10"/>
    </row>
    <row r="319" spans="1:18" ht="9.75">
      <c r="A319" s="178">
        <v>282</v>
      </c>
      <c r="B319" s="179" t="e">
        <f t="shared" si="20"/>
        <v>#N/A</v>
      </c>
      <c r="C319" s="171">
        <f t="shared" si="23"/>
        <v>0</v>
      </c>
      <c r="D319" s="171" t="e">
        <f t="shared" si="21"/>
        <v>#N/A</v>
      </c>
      <c r="E319" s="171" t="e">
        <f t="shared" si="22"/>
        <v>#N/A</v>
      </c>
      <c r="F319" s="171" t="e">
        <f t="shared" si="24"/>
        <v>#N/A</v>
      </c>
      <c r="G319" s="171"/>
      <c r="H319" s="162"/>
      <c r="I319" s="184"/>
      <c r="J319" s="24"/>
      <c r="K319" s="4"/>
      <c r="L319" s="9"/>
      <c r="M319" s="16"/>
      <c r="N319" s="11"/>
      <c r="Q319" s="10"/>
      <c r="R319" s="10"/>
    </row>
    <row r="320" spans="1:18" ht="9.75">
      <c r="A320" s="178">
        <v>283</v>
      </c>
      <c r="B320" s="179" t="e">
        <f t="shared" si="20"/>
        <v>#N/A</v>
      </c>
      <c r="C320" s="171">
        <f t="shared" si="23"/>
        <v>0</v>
      </c>
      <c r="D320" s="171" t="e">
        <f t="shared" si="21"/>
        <v>#N/A</v>
      </c>
      <c r="E320" s="171" t="e">
        <f t="shared" si="22"/>
        <v>#N/A</v>
      </c>
      <c r="F320" s="171" t="e">
        <f t="shared" si="24"/>
        <v>#N/A</v>
      </c>
      <c r="G320" s="171"/>
      <c r="H320" s="162"/>
      <c r="I320" s="184"/>
      <c r="J320" s="24"/>
      <c r="K320" s="4"/>
      <c r="L320" s="9"/>
      <c r="M320" s="16"/>
      <c r="N320" s="11"/>
      <c r="Q320" s="10"/>
      <c r="R320" s="10"/>
    </row>
    <row r="321" spans="1:18" ht="9.75">
      <c r="A321" s="178">
        <v>284</v>
      </c>
      <c r="B321" s="179" t="e">
        <f t="shared" si="20"/>
        <v>#N/A</v>
      </c>
      <c r="C321" s="171">
        <f t="shared" si="23"/>
        <v>0</v>
      </c>
      <c r="D321" s="171" t="e">
        <f t="shared" si="21"/>
        <v>#N/A</v>
      </c>
      <c r="E321" s="171" t="e">
        <f t="shared" si="22"/>
        <v>#N/A</v>
      </c>
      <c r="F321" s="171" t="e">
        <f t="shared" si="24"/>
        <v>#N/A</v>
      </c>
      <c r="G321" s="171"/>
      <c r="H321" s="162"/>
      <c r="I321" s="184"/>
      <c r="J321" s="24"/>
      <c r="K321" s="4"/>
      <c r="L321" s="9"/>
      <c r="M321" s="16"/>
      <c r="N321" s="11"/>
      <c r="Q321" s="10"/>
      <c r="R321" s="10"/>
    </row>
    <row r="322" spans="1:18" ht="9.75">
      <c r="A322" s="178">
        <v>285</v>
      </c>
      <c r="B322" s="179" t="e">
        <f t="shared" si="20"/>
        <v>#N/A</v>
      </c>
      <c r="C322" s="171">
        <f t="shared" si="23"/>
        <v>0</v>
      </c>
      <c r="D322" s="171" t="e">
        <f t="shared" si="21"/>
        <v>#N/A</v>
      </c>
      <c r="E322" s="171" t="e">
        <f t="shared" si="22"/>
        <v>#N/A</v>
      </c>
      <c r="F322" s="171" t="e">
        <f t="shared" si="24"/>
        <v>#N/A</v>
      </c>
      <c r="G322" s="171"/>
      <c r="H322" s="162"/>
      <c r="I322" s="184"/>
      <c r="J322" s="24"/>
      <c r="K322" s="4"/>
      <c r="L322" s="9"/>
      <c r="M322" s="16"/>
      <c r="N322" s="11"/>
      <c r="Q322" s="10"/>
      <c r="R322" s="10"/>
    </row>
    <row r="323" spans="1:18" ht="9.75">
      <c r="A323" s="178">
        <v>286</v>
      </c>
      <c r="B323" s="179" t="e">
        <f t="shared" si="20"/>
        <v>#N/A</v>
      </c>
      <c r="C323" s="171">
        <f t="shared" si="23"/>
        <v>0</v>
      </c>
      <c r="D323" s="171" t="e">
        <f t="shared" si="21"/>
        <v>#N/A</v>
      </c>
      <c r="E323" s="171" t="e">
        <f t="shared" si="22"/>
        <v>#N/A</v>
      </c>
      <c r="F323" s="171" t="e">
        <f t="shared" si="24"/>
        <v>#N/A</v>
      </c>
      <c r="G323" s="171"/>
      <c r="H323" s="162"/>
      <c r="I323" s="184"/>
      <c r="J323" s="24"/>
      <c r="K323" s="4"/>
      <c r="L323" s="9"/>
      <c r="M323" s="16"/>
      <c r="N323" s="11"/>
      <c r="Q323" s="10"/>
      <c r="R323" s="10"/>
    </row>
    <row r="324" spans="1:18" ht="9.75">
      <c r="A324" s="178">
        <v>287</v>
      </c>
      <c r="B324" s="179" t="e">
        <f t="shared" si="20"/>
        <v>#N/A</v>
      </c>
      <c r="C324" s="171">
        <f t="shared" si="23"/>
        <v>0</v>
      </c>
      <c r="D324" s="171" t="e">
        <f t="shared" si="21"/>
        <v>#N/A</v>
      </c>
      <c r="E324" s="171" t="e">
        <f t="shared" si="22"/>
        <v>#N/A</v>
      </c>
      <c r="F324" s="171" t="e">
        <f t="shared" si="24"/>
        <v>#N/A</v>
      </c>
      <c r="G324" s="171"/>
      <c r="H324" s="162"/>
      <c r="I324" s="184"/>
      <c r="J324" s="24"/>
      <c r="K324" s="4"/>
      <c r="L324" s="9"/>
      <c r="M324" s="16"/>
      <c r="N324" s="11"/>
      <c r="Q324" s="10"/>
      <c r="R324" s="10"/>
    </row>
    <row r="325" spans="1:18" ht="9.75">
      <c r="A325" s="178">
        <v>288</v>
      </c>
      <c r="B325" s="179" t="e">
        <f t="shared" si="20"/>
        <v>#N/A</v>
      </c>
      <c r="C325" s="171">
        <f t="shared" si="23"/>
        <v>0</v>
      </c>
      <c r="D325" s="171" t="e">
        <f t="shared" si="21"/>
        <v>#N/A</v>
      </c>
      <c r="E325" s="171" t="e">
        <f t="shared" si="22"/>
        <v>#N/A</v>
      </c>
      <c r="F325" s="171" t="e">
        <f t="shared" si="24"/>
        <v>#N/A</v>
      </c>
      <c r="G325" s="171"/>
      <c r="H325" s="162"/>
      <c r="I325" s="184"/>
      <c r="J325" s="24"/>
      <c r="K325" s="4"/>
      <c r="L325" s="9"/>
      <c r="M325" s="16"/>
      <c r="N325" s="11"/>
      <c r="Q325" s="10"/>
      <c r="R325" s="10"/>
    </row>
    <row r="326" spans="1:18" ht="9.75">
      <c r="A326" s="178">
        <v>289</v>
      </c>
      <c r="B326" s="179" t="e">
        <f t="shared" si="20"/>
        <v>#N/A</v>
      </c>
      <c r="C326" s="171">
        <f t="shared" si="23"/>
        <v>0</v>
      </c>
      <c r="D326" s="171" t="e">
        <f t="shared" si="21"/>
        <v>#N/A</v>
      </c>
      <c r="E326" s="171" t="e">
        <f t="shared" si="22"/>
        <v>#N/A</v>
      </c>
      <c r="F326" s="171" t="e">
        <f t="shared" si="24"/>
        <v>#N/A</v>
      </c>
      <c r="G326" s="171"/>
      <c r="H326" s="162"/>
      <c r="I326" s="184"/>
      <c r="J326" s="24"/>
      <c r="K326" s="4"/>
      <c r="L326" s="9"/>
      <c r="M326" s="16"/>
      <c r="N326" s="11"/>
      <c r="Q326" s="10"/>
      <c r="R326" s="10"/>
    </row>
    <row r="327" spans="1:18" ht="9.75">
      <c r="A327" s="178">
        <v>290</v>
      </c>
      <c r="B327" s="179" t="e">
        <f t="shared" si="20"/>
        <v>#N/A</v>
      </c>
      <c r="C327" s="171">
        <f t="shared" si="23"/>
        <v>0</v>
      </c>
      <c r="D327" s="171" t="e">
        <f t="shared" si="21"/>
        <v>#N/A</v>
      </c>
      <c r="E327" s="171" t="e">
        <f t="shared" si="22"/>
        <v>#N/A</v>
      </c>
      <c r="F327" s="171" t="e">
        <f t="shared" si="24"/>
        <v>#N/A</v>
      </c>
      <c r="G327" s="171"/>
      <c r="H327" s="162"/>
      <c r="I327" s="184"/>
      <c r="J327" s="24"/>
      <c r="K327" s="4"/>
      <c r="L327" s="9"/>
      <c r="M327" s="16"/>
      <c r="N327" s="11"/>
      <c r="Q327" s="10"/>
      <c r="R327" s="10"/>
    </row>
    <row r="328" spans="1:18" ht="9.75">
      <c r="A328" s="178">
        <v>291</v>
      </c>
      <c r="B328" s="179" t="e">
        <f t="shared" si="20"/>
        <v>#N/A</v>
      </c>
      <c r="C328" s="171">
        <f t="shared" si="23"/>
        <v>0</v>
      </c>
      <c r="D328" s="171" t="e">
        <f t="shared" si="21"/>
        <v>#N/A</v>
      </c>
      <c r="E328" s="171" t="e">
        <f t="shared" si="22"/>
        <v>#N/A</v>
      </c>
      <c r="F328" s="171" t="e">
        <f t="shared" si="24"/>
        <v>#N/A</v>
      </c>
      <c r="G328" s="171"/>
      <c r="H328" s="162"/>
      <c r="I328" s="184"/>
      <c r="J328" s="24"/>
      <c r="K328" s="4"/>
      <c r="L328" s="9"/>
      <c r="M328" s="16"/>
      <c r="N328" s="11"/>
      <c r="Q328" s="10"/>
      <c r="R328" s="10"/>
    </row>
    <row r="329" spans="1:18" ht="9.75">
      <c r="A329" s="178">
        <v>292</v>
      </c>
      <c r="B329" s="179" t="e">
        <f t="shared" si="20"/>
        <v>#N/A</v>
      </c>
      <c r="C329" s="171">
        <f t="shared" si="23"/>
        <v>0</v>
      </c>
      <c r="D329" s="171" t="e">
        <f t="shared" si="21"/>
        <v>#N/A</v>
      </c>
      <c r="E329" s="171" t="e">
        <f t="shared" si="22"/>
        <v>#N/A</v>
      </c>
      <c r="F329" s="171" t="e">
        <f t="shared" si="24"/>
        <v>#N/A</v>
      </c>
      <c r="G329" s="171"/>
      <c r="H329" s="162"/>
      <c r="I329" s="184"/>
      <c r="J329" s="24"/>
      <c r="K329" s="4"/>
      <c r="L329" s="9"/>
      <c r="M329" s="16"/>
      <c r="N329" s="11"/>
      <c r="Q329" s="10"/>
      <c r="R329" s="10"/>
    </row>
    <row r="330" spans="1:18" ht="9.75">
      <c r="A330" s="178">
        <v>293</v>
      </c>
      <c r="B330" s="179" t="e">
        <f t="shared" si="20"/>
        <v>#N/A</v>
      </c>
      <c r="C330" s="171">
        <f t="shared" si="23"/>
        <v>0</v>
      </c>
      <c r="D330" s="171" t="e">
        <f t="shared" si="21"/>
        <v>#N/A</v>
      </c>
      <c r="E330" s="171" t="e">
        <f t="shared" si="22"/>
        <v>#N/A</v>
      </c>
      <c r="F330" s="171" t="e">
        <f t="shared" si="24"/>
        <v>#N/A</v>
      </c>
      <c r="G330" s="171"/>
      <c r="H330" s="162"/>
      <c r="I330" s="184"/>
      <c r="J330" s="24"/>
      <c r="K330" s="4"/>
      <c r="L330" s="9"/>
      <c r="M330" s="16"/>
      <c r="N330" s="11"/>
      <c r="Q330" s="10"/>
      <c r="R330" s="10"/>
    </row>
    <row r="331" spans="1:18" ht="9.75">
      <c r="A331" s="178">
        <v>294</v>
      </c>
      <c r="B331" s="179" t="e">
        <f t="shared" si="20"/>
        <v>#N/A</v>
      </c>
      <c r="C331" s="171">
        <f t="shared" si="23"/>
        <v>0</v>
      </c>
      <c r="D331" s="171" t="e">
        <f t="shared" si="21"/>
        <v>#N/A</v>
      </c>
      <c r="E331" s="171" t="e">
        <f t="shared" si="22"/>
        <v>#N/A</v>
      </c>
      <c r="F331" s="171" t="e">
        <f t="shared" si="24"/>
        <v>#N/A</v>
      </c>
      <c r="G331" s="171"/>
      <c r="H331" s="162"/>
      <c r="I331" s="184"/>
      <c r="J331" s="24"/>
      <c r="K331" s="4"/>
      <c r="L331" s="9"/>
      <c r="M331" s="16"/>
      <c r="N331" s="11"/>
      <c r="Q331" s="10"/>
      <c r="R331" s="10"/>
    </row>
    <row r="332" spans="1:18" ht="9.75">
      <c r="A332" s="178">
        <v>295</v>
      </c>
      <c r="B332" s="179" t="e">
        <f t="shared" si="20"/>
        <v>#N/A</v>
      </c>
      <c r="C332" s="171">
        <f t="shared" si="23"/>
        <v>0</v>
      </c>
      <c r="D332" s="171" t="e">
        <f t="shared" si="21"/>
        <v>#N/A</v>
      </c>
      <c r="E332" s="171" t="e">
        <f t="shared" si="22"/>
        <v>#N/A</v>
      </c>
      <c r="F332" s="171" t="e">
        <f t="shared" si="24"/>
        <v>#N/A</v>
      </c>
      <c r="G332" s="171"/>
      <c r="H332" s="162"/>
      <c r="I332" s="184"/>
      <c r="J332" s="24"/>
      <c r="K332" s="4"/>
      <c r="L332" s="9"/>
      <c r="M332" s="16"/>
      <c r="N332" s="11"/>
      <c r="Q332" s="10"/>
      <c r="R332" s="10"/>
    </row>
    <row r="333" spans="1:18" ht="9.75">
      <c r="A333" s="178">
        <v>296</v>
      </c>
      <c r="B333" s="179" t="e">
        <f t="shared" si="20"/>
        <v>#N/A</v>
      </c>
      <c r="C333" s="171">
        <f t="shared" si="23"/>
        <v>0</v>
      </c>
      <c r="D333" s="171" t="e">
        <f t="shared" si="21"/>
        <v>#N/A</v>
      </c>
      <c r="E333" s="171" t="e">
        <f t="shared" si="22"/>
        <v>#N/A</v>
      </c>
      <c r="F333" s="171" t="e">
        <f t="shared" si="24"/>
        <v>#N/A</v>
      </c>
      <c r="G333" s="171"/>
      <c r="H333" s="162"/>
      <c r="I333" s="184"/>
      <c r="J333" s="24"/>
      <c r="K333" s="4"/>
      <c r="L333" s="9"/>
      <c r="M333" s="16"/>
      <c r="N333" s="11"/>
      <c r="Q333" s="10"/>
      <c r="R333" s="10"/>
    </row>
    <row r="334" spans="1:18" ht="9.75">
      <c r="A334" s="178">
        <v>297</v>
      </c>
      <c r="B334" s="179" t="e">
        <f t="shared" si="20"/>
        <v>#N/A</v>
      </c>
      <c r="C334" s="171">
        <f t="shared" si="23"/>
        <v>0</v>
      </c>
      <c r="D334" s="171" t="e">
        <f t="shared" si="21"/>
        <v>#N/A</v>
      </c>
      <c r="E334" s="171" t="e">
        <f t="shared" si="22"/>
        <v>#N/A</v>
      </c>
      <c r="F334" s="171" t="e">
        <f t="shared" si="24"/>
        <v>#N/A</v>
      </c>
      <c r="G334" s="171"/>
      <c r="H334" s="162"/>
      <c r="I334" s="184"/>
      <c r="J334" s="24"/>
      <c r="K334" s="4"/>
      <c r="L334" s="9"/>
      <c r="M334" s="16"/>
      <c r="N334" s="11"/>
      <c r="Q334" s="10"/>
      <c r="R334" s="10"/>
    </row>
    <row r="335" spans="1:18" ht="9.75">
      <c r="A335" s="178">
        <v>298</v>
      </c>
      <c r="B335" s="179" t="e">
        <f t="shared" si="20"/>
        <v>#N/A</v>
      </c>
      <c r="C335" s="171">
        <f t="shared" si="23"/>
        <v>0</v>
      </c>
      <c r="D335" s="171" t="e">
        <f t="shared" si="21"/>
        <v>#N/A</v>
      </c>
      <c r="E335" s="171" t="e">
        <f t="shared" si="22"/>
        <v>#N/A</v>
      </c>
      <c r="F335" s="171" t="e">
        <f t="shared" si="24"/>
        <v>#N/A</v>
      </c>
      <c r="G335" s="171"/>
      <c r="H335" s="162"/>
      <c r="I335" s="184"/>
      <c r="J335" s="24"/>
      <c r="K335" s="4"/>
      <c r="L335" s="9"/>
      <c r="M335" s="16"/>
      <c r="N335" s="11"/>
      <c r="Q335" s="10"/>
      <c r="R335" s="10"/>
    </row>
    <row r="336" spans="1:18" ht="9.75">
      <c r="A336" s="178">
        <v>299</v>
      </c>
      <c r="B336" s="179" t="e">
        <f t="shared" si="20"/>
        <v>#N/A</v>
      </c>
      <c r="C336" s="171">
        <f t="shared" si="23"/>
        <v>0</v>
      </c>
      <c r="D336" s="171" t="e">
        <f t="shared" si="21"/>
        <v>#N/A</v>
      </c>
      <c r="E336" s="171" t="e">
        <f t="shared" si="22"/>
        <v>#N/A</v>
      </c>
      <c r="F336" s="171" t="e">
        <f t="shared" si="24"/>
        <v>#N/A</v>
      </c>
      <c r="G336" s="171"/>
      <c r="H336" s="162"/>
      <c r="I336" s="184"/>
      <c r="J336" s="24"/>
      <c r="K336" s="4"/>
      <c r="L336" s="9"/>
      <c r="M336" s="16"/>
      <c r="N336" s="11"/>
      <c r="Q336" s="10"/>
      <c r="R336" s="10"/>
    </row>
    <row r="337" spans="1:18" ht="9.75">
      <c r="A337" s="178">
        <v>300</v>
      </c>
      <c r="B337" s="179" t="e">
        <f t="shared" si="20"/>
        <v>#N/A</v>
      </c>
      <c r="C337" s="171">
        <f t="shared" si="23"/>
        <v>295</v>
      </c>
      <c r="D337" s="171" t="e">
        <f t="shared" si="21"/>
        <v>#N/A</v>
      </c>
      <c r="E337" s="171">
        <f t="shared" si="22"/>
        <v>0</v>
      </c>
      <c r="F337" s="171" t="e">
        <f t="shared" si="24"/>
        <v>#N/A</v>
      </c>
      <c r="G337" s="171"/>
      <c r="H337" s="162"/>
      <c r="I337" s="184"/>
      <c r="J337" s="24"/>
      <c r="K337" s="4"/>
      <c r="L337" s="9"/>
      <c r="M337" s="16"/>
      <c r="N337" s="11"/>
      <c r="Q337" s="10"/>
      <c r="R337" s="10"/>
    </row>
    <row r="338" spans="1:18" ht="9.75">
      <c r="A338" s="178">
        <v>301</v>
      </c>
      <c r="B338" s="179" t="e">
        <f t="shared" si="20"/>
        <v>#N/A</v>
      </c>
      <c r="C338" s="171" t="b">
        <f t="shared" si="23"/>
        <v>0</v>
      </c>
      <c r="D338" s="171">
        <f t="shared" si="21"/>
        <v>0</v>
      </c>
      <c r="E338" s="171">
        <f t="shared" si="22"/>
        <v>0</v>
      </c>
      <c r="F338" s="171">
        <f t="shared" si="24"/>
        <v>0</v>
      </c>
      <c r="G338" s="171"/>
      <c r="H338" s="162"/>
      <c r="I338" s="184"/>
      <c r="J338" s="24"/>
      <c r="K338" s="4"/>
      <c r="L338" s="9"/>
      <c r="M338" s="16"/>
      <c r="N338" s="11"/>
      <c r="Q338" s="10"/>
      <c r="R338" s="10"/>
    </row>
    <row r="339" spans="1:18" ht="9.75">
      <c r="A339" s="178">
        <v>302</v>
      </c>
      <c r="B339" s="179" t="e">
        <f t="shared" si="20"/>
        <v>#N/A</v>
      </c>
      <c r="C339" s="171" t="b">
        <f t="shared" si="23"/>
        <v>0</v>
      </c>
      <c r="D339" s="171">
        <f t="shared" si="21"/>
        <v>0</v>
      </c>
      <c r="E339" s="171">
        <f t="shared" si="22"/>
        <v>0</v>
      </c>
      <c r="F339" s="171">
        <f t="shared" si="24"/>
        <v>0</v>
      </c>
      <c r="G339" s="171"/>
      <c r="H339" s="162"/>
      <c r="I339" s="184"/>
      <c r="J339" s="24"/>
      <c r="K339" s="4"/>
      <c r="L339" s="9"/>
      <c r="M339" s="16"/>
      <c r="N339" s="11"/>
      <c r="Q339" s="10"/>
      <c r="R339" s="10"/>
    </row>
    <row r="340" spans="1:18" ht="9.75">
      <c r="A340" s="178">
        <v>303</v>
      </c>
      <c r="B340" s="179" t="e">
        <f t="shared" si="20"/>
        <v>#N/A</v>
      </c>
      <c r="C340" s="171" t="b">
        <f t="shared" si="23"/>
        <v>0</v>
      </c>
      <c r="D340" s="171">
        <f t="shared" si="21"/>
        <v>0</v>
      </c>
      <c r="E340" s="171">
        <f t="shared" si="22"/>
        <v>0</v>
      </c>
      <c r="F340" s="171">
        <f t="shared" si="24"/>
        <v>0</v>
      </c>
      <c r="G340" s="171"/>
      <c r="H340" s="162"/>
      <c r="I340" s="184"/>
      <c r="J340" s="24"/>
      <c r="K340" s="4"/>
      <c r="L340" s="9"/>
      <c r="M340" s="16"/>
      <c r="N340" s="11"/>
      <c r="Q340" s="10"/>
      <c r="R340" s="10"/>
    </row>
    <row r="341" spans="1:18" ht="9.75">
      <c r="A341" s="178">
        <v>304</v>
      </c>
      <c r="B341" s="179" t="e">
        <f t="shared" si="20"/>
        <v>#N/A</v>
      </c>
      <c r="C341" s="171" t="b">
        <f t="shared" si="23"/>
        <v>0</v>
      </c>
      <c r="D341" s="171">
        <f t="shared" si="21"/>
        <v>0</v>
      </c>
      <c r="E341" s="171">
        <f t="shared" si="22"/>
        <v>0</v>
      </c>
      <c r="F341" s="171">
        <f t="shared" si="24"/>
        <v>0</v>
      </c>
      <c r="G341" s="171"/>
      <c r="H341" s="162"/>
      <c r="I341" s="184"/>
      <c r="J341" s="24"/>
      <c r="K341" s="4"/>
      <c r="L341" s="9"/>
      <c r="M341" s="16"/>
      <c r="N341" s="11"/>
      <c r="Q341" s="10"/>
      <c r="R341" s="10"/>
    </row>
    <row r="342" spans="1:18" ht="9.75">
      <c r="A342" s="178">
        <v>305</v>
      </c>
      <c r="B342" s="179" t="e">
        <f t="shared" si="20"/>
        <v>#N/A</v>
      </c>
      <c r="C342" s="171" t="b">
        <f t="shared" si="23"/>
        <v>0</v>
      </c>
      <c r="D342" s="171">
        <f t="shared" si="21"/>
        <v>0</v>
      </c>
      <c r="E342" s="171">
        <f t="shared" si="22"/>
        <v>0</v>
      </c>
      <c r="F342" s="171">
        <f t="shared" si="24"/>
        <v>0</v>
      </c>
      <c r="G342" s="171"/>
      <c r="H342" s="162"/>
      <c r="I342" s="184"/>
      <c r="J342" s="24"/>
      <c r="K342" s="4"/>
      <c r="L342" s="9"/>
      <c r="M342" s="16"/>
      <c r="N342" s="11"/>
      <c r="Q342" s="10"/>
      <c r="R342" s="10"/>
    </row>
    <row r="343" spans="1:18" ht="9.75">
      <c r="A343" s="178">
        <v>306</v>
      </c>
      <c r="B343" s="179" t="e">
        <f t="shared" si="20"/>
        <v>#N/A</v>
      </c>
      <c r="C343" s="171" t="b">
        <f t="shared" si="23"/>
        <v>0</v>
      </c>
      <c r="D343" s="171">
        <f t="shared" si="21"/>
        <v>0</v>
      </c>
      <c r="E343" s="171">
        <f t="shared" si="22"/>
        <v>0</v>
      </c>
      <c r="F343" s="171">
        <f t="shared" si="24"/>
        <v>0</v>
      </c>
      <c r="G343" s="171"/>
      <c r="H343" s="162"/>
      <c r="I343" s="184"/>
      <c r="J343" s="24"/>
      <c r="K343" s="4"/>
      <c r="L343" s="9"/>
      <c r="M343" s="16"/>
      <c r="N343" s="11"/>
      <c r="Q343" s="10"/>
      <c r="R343" s="10"/>
    </row>
    <row r="344" spans="1:18" ht="9.75">
      <c r="A344" s="178">
        <v>307</v>
      </c>
      <c r="B344" s="179" t="e">
        <f t="shared" si="20"/>
        <v>#N/A</v>
      </c>
      <c r="C344" s="171" t="b">
        <f t="shared" si="23"/>
        <v>0</v>
      </c>
      <c r="D344" s="171">
        <f t="shared" si="21"/>
        <v>0</v>
      </c>
      <c r="E344" s="171">
        <f t="shared" si="22"/>
        <v>0</v>
      </c>
      <c r="F344" s="171">
        <f t="shared" si="24"/>
        <v>0</v>
      </c>
      <c r="G344" s="171"/>
      <c r="H344" s="162"/>
      <c r="I344" s="184"/>
      <c r="J344" s="24"/>
      <c r="K344" s="4"/>
      <c r="L344" s="9"/>
      <c r="M344" s="16"/>
      <c r="N344" s="11"/>
      <c r="Q344" s="10"/>
      <c r="R344" s="10"/>
    </row>
    <row r="345" spans="1:18" ht="9.75">
      <c r="A345" s="178">
        <v>308</v>
      </c>
      <c r="B345" s="179" t="e">
        <f t="shared" si="20"/>
        <v>#N/A</v>
      </c>
      <c r="C345" s="171" t="b">
        <f t="shared" si="23"/>
        <v>0</v>
      </c>
      <c r="D345" s="171">
        <f t="shared" si="21"/>
        <v>0</v>
      </c>
      <c r="E345" s="171">
        <f t="shared" si="22"/>
        <v>0</v>
      </c>
      <c r="F345" s="171">
        <f t="shared" si="24"/>
        <v>0</v>
      </c>
      <c r="G345" s="171"/>
      <c r="H345" s="162"/>
      <c r="I345" s="184"/>
      <c r="J345" s="24"/>
      <c r="K345" s="4"/>
      <c r="L345" s="9"/>
      <c r="M345" s="16"/>
      <c r="N345" s="11"/>
      <c r="Q345" s="10"/>
      <c r="R345" s="10"/>
    </row>
    <row r="346" spans="1:18" ht="9.75">
      <c r="A346" s="178">
        <v>309</v>
      </c>
      <c r="B346" s="179" t="e">
        <f t="shared" si="20"/>
        <v>#N/A</v>
      </c>
      <c r="C346" s="171" t="b">
        <f t="shared" si="23"/>
        <v>0</v>
      </c>
      <c r="D346" s="171">
        <f t="shared" si="21"/>
        <v>0</v>
      </c>
      <c r="E346" s="171">
        <f t="shared" si="22"/>
        <v>0</v>
      </c>
      <c r="F346" s="171">
        <f t="shared" si="24"/>
        <v>0</v>
      </c>
      <c r="G346" s="171"/>
      <c r="H346" s="162"/>
      <c r="I346" s="184"/>
      <c r="J346" s="24"/>
      <c r="K346" s="4"/>
      <c r="L346" s="9"/>
      <c r="M346" s="16"/>
      <c r="N346" s="11"/>
      <c r="Q346" s="10"/>
      <c r="R346" s="10"/>
    </row>
    <row r="347" spans="1:18" ht="9.75">
      <c r="A347" s="178">
        <v>310</v>
      </c>
      <c r="B347" s="179" t="e">
        <f t="shared" si="20"/>
        <v>#N/A</v>
      </c>
      <c r="C347" s="171" t="b">
        <f t="shared" si="23"/>
        <v>0</v>
      </c>
      <c r="D347" s="171">
        <f t="shared" si="21"/>
        <v>0</v>
      </c>
      <c r="E347" s="171">
        <f t="shared" si="22"/>
        <v>0</v>
      </c>
      <c r="F347" s="171">
        <f t="shared" si="24"/>
        <v>0</v>
      </c>
      <c r="G347" s="171"/>
      <c r="H347" s="162"/>
      <c r="I347" s="184"/>
      <c r="J347" s="24"/>
      <c r="K347" s="4"/>
      <c r="L347" s="9"/>
      <c r="M347" s="16"/>
      <c r="N347" s="11"/>
      <c r="Q347" s="10"/>
      <c r="R347" s="10"/>
    </row>
    <row r="348" spans="1:18" ht="9.75">
      <c r="A348" s="178">
        <v>311</v>
      </c>
      <c r="B348" s="179" t="e">
        <f t="shared" si="20"/>
        <v>#N/A</v>
      </c>
      <c r="C348" s="171" t="b">
        <f t="shared" si="23"/>
        <v>0</v>
      </c>
      <c r="D348" s="171">
        <f t="shared" si="21"/>
        <v>0</v>
      </c>
      <c r="E348" s="171">
        <f t="shared" si="22"/>
        <v>0</v>
      </c>
      <c r="F348" s="171">
        <f t="shared" si="24"/>
        <v>0</v>
      </c>
      <c r="G348" s="171"/>
      <c r="H348" s="162"/>
      <c r="I348" s="184"/>
      <c r="J348" s="24"/>
      <c r="K348" s="4"/>
      <c r="L348" s="9"/>
      <c r="M348" s="16"/>
      <c r="N348" s="11"/>
      <c r="Q348" s="10"/>
      <c r="R348" s="10"/>
    </row>
    <row r="349" spans="1:18" ht="9.75">
      <c r="A349" s="178">
        <v>312</v>
      </c>
      <c r="B349" s="179" t="e">
        <f t="shared" si="20"/>
        <v>#N/A</v>
      </c>
      <c r="C349" s="171" t="b">
        <f t="shared" si="23"/>
        <v>0</v>
      </c>
      <c r="D349" s="171">
        <f t="shared" si="21"/>
        <v>0</v>
      </c>
      <c r="E349" s="171">
        <f t="shared" si="22"/>
        <v>0</v>
      </c>
      <c r="F349" s="171">
        <f t="shared" si="24"/>
        <v>0</v>
      </c>
      <c r="G349" s="171"/>
      <c r="H349" s="162"/>
      <c r="I349" s="184"/>
      <c r="J349" s="24"/>
      <c r="K349" s="4"/>
      <c r="L349" s="9"/>
      <c r="M349" s="16"/>
      <c r="N349" s="11"/>
      <c r="Q349" s="10"/>
      <c r="R349" s="10"/>
    </row>
    <row r="350" spans="1:18" ht="9.75">
      <c r="A350" s="178">
        <v>313</v>
      </c>
      <c r="B350" s="179" t="e">
        <f t="shared" si="20"/>
        <v>#N/A</v>
      </c>
      <c r="C350" s="171" t="b">
        <f t="shared" si="23"/>
        <v>0</v>
      </c>
      <c r="D350" s="171">
        <f t="shared" si="21"/>
        <v>0</v>
      </c>
      <c r="E350" s="171">
        <f t="shared" si="22"/>
        <v>0</v>
      </c>
      <c r="F350" s="171">
        <f t="shared" si="24"/>
        <v>0</v>
      </c>
      <c r="G350" s="171"/>
      <c r="H350" s="162"/>
      <c r="I350" s="184"/>
      <c r="J350" s="24"/>
      <c r="K350" s="4"/>
      <c r="L350" s="9"/>
      <c r="M350" s="16"/>
      <c r="N350" s="11"/>
      <c r="Q350" s="10"/>
      <c r="R350" s="10"/>
    </row>
    <row r="351" spans="1:18" ht="9.75">
      <c r="A351" s="178">
        <v>314</v>
      </c>
      <c r="B351" s="179" t="e">
        <f t="shared" si="20"/>
        <v>#N/A</v>
      </c>
      <c r="C351" s="171" t="b">
        <f t="shared" si="23"/>
        <v>0</v>
      </c>
      <c r="D351" s="171">
        <f t="shared" si="21"/>
        <v>0</v>
      </c>
      <c r="E351" s="171">
        <f t="shared" si="22"/>
        <v>0</v>
      </c>
      <c r="F351" s="171">
        <f t="shared" si="24"/>
        <v>0</v>
      </c>
      <c r="G351" s="171"/>
      <c r="H351" s="162"/>
      <c r="I351" s="184"/>
      <c r="J351" s="24"/>
      <c r="K351" s="4"/>
      <c r="L351" s="9"/>
      <c r="M351" s="16"/>
      <c r="N351" s="11"/>
      <c r="Q351" s="10"/>
      <c r="R351" s="10"/>
    </row>
    <row r="352" spans="1:18" ht="9.75">
      <c r="A352" s="178">
        <v>315</v>
      </c>
      <c r="B352" s="179" t="e">
        <f t="shared" si="20"/>
        <v>#N/A</v>
      </c>
      <c r="C352" s="171" t="b">
        <f t="shared" si="23"/>
        <v>0</v>
      </c>
      <c r="D352" s="171">
        <f t="shared" si="21"/>
        <v>0</v>
      </c>
      <c r="E352" s="171">
        <f t="shared" si="22"/>
        <v>0</v>
      </c>
      <c r="F352" s="171">
        <f t="shared" si="24"/>
        <v>0</v>
      </c>
      <c r="G352" s="171"/>
      <c r="H352" s="162"/>
      <c r="I352" s="184"/>
      <c r="J352" s="24"/>
      <c r="K352" s="4"/>
      <c r="L352" s="9"/>
      <c r="M352" s="16"/>
      <c r="N352" s="11"/>
      <c r="Q352" s="10"/>
      <c r="R352" s="10"/>
    </row>
    <row r="353" spans="1:18" ht="9.75">
      <c r="A353" s="178">
        <v>316</v>
      </c>
      <c r="B353" s="179" t="e">
        <f t="shared" si="20"/>
        <v>#N/A</v>
      </c>
      <c r="C353" s="171" t="b">
        <f t="shared" si="23"/>
        <v>0</v>
      </c>
      <c r="D353" s="171">
        <f t="shared" si="21"/>
        <v>0</v>
      </c>
      <c r="E353" s="171">
        <f t="shared" si="22"/>
        <v>0</v>
      </c>
      <c r="F353" s="171">
        <f t="shared" si="24"/>
        <v>0</v>
      </c>
      <c r="G353" s="171"/>
      <c r="H353" s="162"/>
      <c r="I353" s="184"/>
      <c r="J353" s="24"/>
      <c r="K353" s="4"/>
      <c r="L353" s="9"/>
      <c r="M353" s="16"/>
      <c r="N353" s="11"/>
      <c r="Q353" s="10"/>
      <c r="R353" s="10"/>
    </row>
    <row r="354" spans="1:18" ht="9.75">
      <c r="A354" s="178">
        <v>317</v>
      </c>
      <c r="B354" s="179" t="e">
        <f t="shared" si="20"/>
        <v>#N/A</v>
      </c>
      <c r="C354" s="171" t="b">
        <f t="shared" si="23"/>
        <v>0</v>
      </c>
      <c r="D354" s="171">
        <f t="shared" si="21"/>
        <v>0</v>
      </c>
      <c r="E354" s="171">
        <f t="shared" si="22"/>
        <v>0</v>
      </c>
      <c r="F354" s="171">
        <f t="shared" si="24"/>
        <v>0</v>
      </c>
      <c r="G354" s="171"/>
      <c r="H354" s="162"/>
      <c r="I354" s="184"/>
      <c r="J354" s="24"/>
      <c r="K354" s="4"/>
      <c r="L354" s="9"/>
      <c r="M354" s="16"/>
      <c r="N354" s="11"/>
      <c r="Q354" s="10"/>
      <c r="R354" s="10"/>
    </row>
    <row r="355" spans="1:18" ht="9.75">
      <c r="A355" s="178">
        <v>318</v>
      </c>
      <c r="B355" s="179" t="e">
        <f t="shared" si="20"/>
        <v>#N/A</v>
      </c>
      <c r="C355" s="171" t="b">
        <f t="shared" si="23"/>
        <v>0</v>
      </c>
      <c r="D355" s="171">
        <f t="shared" si="21"/>
        <v>0</v>
      </c>
      <c r="E355" s="171">
        <f t="shared" si="22"/>
        <v>0</v>
      </c>
      <c r="F355" s="171">
        <f t="shared" si="24"/>
        <v>0</v>
      </c>
      <c r="G355" s="171"/>
      <c r="H355" s="162"/>
      <c r="I355" s="184"/>
      <c r="J355" s="24"/>
      <c r="K355" s="4"/>
      <c r="L355" s="9"/>
      <c r="M355" s="16"/>
      <c r="N355" s="11"/>
      <c r="Q355" s="10"/>
      <c r="R355" s="10"/>
    </row>
    <row r="356" spans="1:18" ht="9.75">
      <c r="A356" s="178">
        <v>319</v>
      </c>
      <c r="B356" s="179" t="e">
        <f t="shared" si="20"/>
        <v>#N/A</v>
      </c>
      <c r="C356" s="171" t="b">
        <f t="shared" si="23"/>
        <v>0</v>
      </c>
      <c r="D356" s="171">
        <f t="shared" si="21"/>
        <v>0</v>
      </c>
      <c r="E356" s="171">
        <f t="shared" si="22"/>
        <v>0</v>
      </c>
      <c r="F356" s="171">
        <f t="shared" si="24"/>
        <v>0</v>
      </c>
      <c r="G356" s="171"/>
      <c r="H356" s="162"/>
      <c r="I356" s="184"/>
      <c r="J356" s="24"/>
      <c r="K356" s="4"/>
      <c r="L356" s="9"/>
      <c r="M356" s="16"/>
      <c r="N356" s="11"/>
      <c r="Q356" s="10"/>
      <c r="R356" s="10"/>
    </row>
    <row r="357" spans="1:18" ht="9.75">
      <c r="A357" s="178">
        <v>320</v>
      </c>
      <c r="B357" s="179" t="e">
        <f t="shared" si="20"/>
        <v>#N/A</v>
      </c>
      <c r="C357" s="171" t="b">
        <f t="shared" si="23"/>
        <v>0</v>
      </c>
      <c r="D357" s="171">
        <f t="shared" si="21"/>
        <v>0</v>
      </c>
      <c r="E357" s="171">
        <f t="shared" si="22"/>
        <v>0</v>
      </c>
      <c r="F357" s="171">
        <f t="shared" si="24"/>
        <v>0</v>
      </c>
      <c r="G357" s="171"/>
      <c r="H357" s="162"/>
      <c r="I357" s="184"/>
      <c r="J357" s="24"/>
      <c r="K357" s="4"/>
      <c r="L357" s="9"/>
      <c r="M357" s="16"/>
      <c r="N357" s="11"/>
      <c r="Q357" s="10"/>
      <c r="R357" s="10"/>
    </row>
    <row r="358" spans="1:18" ht="9.75">
      <c r="A358" s="178">
        <v>321</v>
      </c>
      <c r="B358" s="179" t="e">
        <f aca="true" t="shared" si="25" ref="B358:B397">IF(A358&lt;=$B$12*12,$B$10,IF(A358&lt;=$B$3*12,$B$15,0))</f>
        <v>#N/A</v>
      </c>
      <c r="C358" s="171" t="b">
        <f t="shared" si="23"/>
        <v>0</v>
      </c>
      <c r="D358" s="171">
        <f aca="true" t="shared" si="26" ref="D358:D397">IF(A358&gt;$B$3*12,0,IF(A358=$B$3*12,E357*(1+B358/12),IF(A358&lt;=$B$12*12,$B$13,$B$17)))+C358</f>
        <v>0</v>
      </c>
      <c r="E358" s="171">
        <f aca="true" t="shared" si="27" ref="E358:E397">IF(A358&gt;=$B$3*12,0,E357*(1+B358/12)+C358-D358)</f>
        <v>0</v>
      </c>
      <c r="F358" s="171">
        <f t="shared" si="24"/>
        <v>0</v>
      </c>
      <c r="G358" s="171"/>
      <c r="H358" s="162"/>
      <c r="I358" s="184"/>
      <c r="J358" s="24"/>
      <c r="K358" s="4"/>
      <c r="L358" s="9"/>
      <c r="M358" s="16"/>
      <c r="N358" s="11"/>
      <c r="Q358" s="10"/>
      <c r="R358" s="10"/>
    </row>
    <row r="359" spans="1:18" ht="9.75">
      <c r="A359" s="178">
        <v>322</v>
      </c>
      <c r="B359" s="179" t="e">
        <f t="shared" si="25"/>
        <v>#N/A</v>
      </c>
      <c r="C359" s="171" t="b">
        <f aca="true" t="shared" si="28" ref="C359:C397">IF(A359&lt;=$B$3*12,$B$6+IF(AND(MOD(A359,12)=0,A359&lt;$B$3*12),$B$7,0)+IF(A359=$B$3*12,$B$4,0))</f>
        <v>0</v>
      </c>
      <c r="D359" s="171">
        <f t="shared" si="26"/>
        <v>0</v>
      </c>
      <c r="E359" s="171">
        <f t="shared" si="27"/>
        <v>0</v>
      </c>
      <c r="F359" s="171">
        <f aca="true" t="shared" si="29" ref="F359:F397">-D359</f>
        <v>0</v>
      </c>
      <c r="G359" s="171"/>
      <c r="H359" s="162"/>
      <c r="I359" s="184"/>
      <c r="J359" s="24"/>
      <c r="K359" s="4"/>
      <c r="L359" s="9"/>
      <c r="M359" s="16"/>
      <c r="N359" s="11"/>
      <c r="Q359" s="10"/>
      <c r="R359" s="10"/>
    </row>
    <row r="360" spans="1:18" ht="9.75">
      <c r="A360" s="178">
        <v>323</v>
      </c>
      <c r="B360" s="179" t="e">
        <f t="shared" si="25"/>
        <v>#N/A</v>
      </c>
      <c r="C360" s="171" t="b">
        <f t="shared" si="28"/>
        <v>0</v>
      </c>
      <c r="D360" s="171">
        <f t="shared" si="26"/>
        <v>0</v>
      </c>
      <c r="E360" s="171">
        <f t="shared" si="27"/>
        <v>0</v>
      </c>
      <c r="F360" s="171">
        <f t="shared" si="29"/>
        <v>0</v>
      </c>
      <c r="G360" s="171"/>
      <c r="H360" s="162"/>
      <c r="I360" s="184"/>
      <c r="J360" s="24"/>
      <c r="K360" s="4"/>
      <c r="L360" s="9"/>
      <c r="M360" s="16"/>
      <c r="N360" s="11"/>
      <c r="Q360" s="10"/>
      <c r="R360" s="10"/>
    </row>
    <row r="361" spans="1:18" ht="9.75">
      <c r="A361" s="178">
        <v>324</v>
      </c>
      <c r="B361" s="179" t="e">
        <f t="shared" si="25"/>
        <v>#N/A</v>
      </c>
      <c r="C361" s="171" t="b">
        <f t="shared" si="28"/>
        <v>0</v>
      </c>
      <c r="D361" s="171">
        <f t="shared" si="26"/>
        <v>0</v>
      </c>
      <c r="E361" s="171">
        <f t="shared" si="27"/>
        <v>0</v>
      </c>
      <c r="F361" s="171">
        <f t="shared" si="29"/>
        <v>0</v>
      </c>
      <c r="G361" s="171"/>
      <c r="H361" s="162"/>
      <c r="I361" s="184"/>
      <c r="J361" s="24"/>
      <c r="K361" s="4"/>
      <c r="L361" s="9"/>
      <c r="M361" s="16"/>
      <c r="N361" s="11"/>
      <c r="Q361" s="10"/>
      <c r="R361" s="10"/>
    </row>
    <row r="362" spans="1:18" ht="9.75">
      <c r="A362" s="178">
        <v>325</v>
      </c>
      <c r="B362" s="179" t="e">
        <f t="shared" si="25"/>
        <v>#N/A</v>
      </c>
      <c r="C362" s="171" t="b">
        <f t="shared" si="28"/>
        <v>0</v>
      </c>
      <c r="D362" s="171">
        <f t="shared" si="26"/>
        <v>0</v>
      </c>
      <c r="E362" s="171">
        <f t="shared" si="27"/>
        <v>0</v>
      </c>
      <c r="F362" s="171">
        <f t="shared" si="29"/>
        <v>0</v>
      </c>
      <c r="G362" s="171"/>
      <c r="H362" s="162"/>
      <c r="I362" s="184"/>
      <c r="J362" s="24"/>
      <c r="K362" s="4"/>
      <c r="L362" s="9"/>
      <c r="M362" s="16"/>
      <c r="N362" s="11"/>
      <c r="Q362" s="10"/>
      <c r="R362" s="10"/>
    </row>
    <row r="363" spans="1:18" ht="9.75">
      <c r="A363" s="178">
        <v>326</v>
      </c>
      <c r="B363" s="179" t="e">
        <f t="shared" si="25"/>
        <v>#N/A</v>
      </c>
      <c r="C363" s="171" t="b">
        <f t="shared" si="28"/>
        <v>0</v>
      </c>
      <c r="D363" s="171">
        <f t="shared" si="26"/>
        <v>0</v>
      </c>
      <c r="E363" s="171">
        <f t="shared" si="27"/>
        <v>0</v>
      </c>
      <c r="F363" s="171">
        <f t="shared" si="29"/>
        <v>0</v>
      </c>
      <c r="G363" s="171"/>
      <c r="H363" s="162"/>
      <c r="I363" s="184"/>
      <c r="J363" s="24"/>
      <c r="K363" s="4"/>
      <c r="L363" s="9"/>
      <c r="M363" s="16"/>
      <c r="N363" s="11"/>
      <c r="Q363" s="10"/>
      <c r="R363" s="10"/>
    </row>
    <row r="364" spans="1:18" ht="9.75">
      <c r="A364" s="178">
        <v>327</v>
      </c>
      <c r="B364" s="179" t="e">
        <f t="shared" si="25"/>
        <v>#N/A</v>
      </c>
      <c r="C364" s="171" t="b">
        <f t="shared" si="28"/>
        <v>0</v>
      </c>
      <c r="D364" s="171">
        <f t="shared" si="26"/>
        <v>0</v>
      </c>
      <c r="E364" s="171">
        <f t="shared" si="27"/>
        <v>0</v>
      </c>
      <c r="F364" s="171">
        <f t="shared" si="29"/>
        <v>0</v>
      </c>
      <c r="G364" s="171"/>
      <c r="H364" s="162"/>
      <c r="I364" s="184"/>
      <c r="J364" s="24"/>
      <c r="K364" s="4"/>
      <c r="L364" s="9"/>
      <c r="M364" s="16"/>
      <c r="N364" s="11"/>
      <c r="Q364" s="10"/>
      <c r="R364" s="10"/>
    </row>
    <row r="365" spans="1:18" ht="9.75">
      <c r="A365" s="178">
        <v>328</v>
      </c>
      <c r="B365" s="179" t="e">
        <f t="shared" si="25"/>
        <v>#N/A</v>
      </c>
      <c r="C365" s="171" t="b">
        <f t="shared" si="28"/>
        <v>0</v>
      </c>
      <c r="D365" s="171">
        <f t="shared" si="26"/>
        <v>0</v>
      </c>
      <c r="E365" s="171">
        <f t="shared" si="27"/>
        <v>0</v>
      </c>
      <c r="F365" s="171">
        <f t="shared" si="29"/>
        <v>0</v>
      </c>
      <c r="G365" s="171"/>
      <c r="H365" s="162"/>
      <c r="I365" s="184"/>
      <c r="J365" s="24"/>
      <c r="K365" s="4"/>
      <c r="L365" s="9"/>
      <c r="M365" s="16"/>
      <c r="N365" s="11"/>
      <c r="Q365" s="10"/>
      <c r="R365" s="10"/>
    </row>
    <row r="366" spans="1:18" ht="9.75">
      <c r="A366" s="178">
        <v>329</v>
      </c>
      <c r="B366" s="179" t="e">
        <f t="shared" si="25"/>
        <v>#N/A</v>
      </c>
      <c r="C366" s="171" t="b">
        <f t="shared" si="28"/>
        <v>0</v>
      </c>
      <c r="D366" s="171">
        <f t="shared" si="26"/>
        <v>0</v>
      </c>
      <c r="E366" s="171">
        <f t="shared" si="27"/>
        <v>0</v>
      </c>
      <c r="F366" s="171">
        <f t="shared" si="29"/>
        <v>0</v>
      </c>
      <c r="G366" s="171"/>
      <c r="H366" s="162"/>
      <c r="I366" s="184"/>
      <c r="J366" s="24"/>
      <c r="K366" s="4"/>
      <c r="L366" s="9"/>
      <c r="M366" s="16"/>
      <c r="N366" s="11"/>
      <c r="Q366" s="10"/>
      <c r="R366" s="10"/>
    </row>
    <row r="367" spans="1:18" ht="9.75">
      <c r="A367" s="178">
        <v>330</v>
      </c>
      <c r="B367" s="179" t="e">
        <f t="shared" si="25"/>
        <v>#N/A</v>
      </c>
      <c r="C367" s="171" t="b">
        <f t="shared" si="28"/>
        <v>0</v>
      </c>
      <c r="D367" s="171">
        <f t="shared" si="26"/>
        <v>0</v>
      </c>
      <c r="E367" s="171">
        <f t="shared" si="27"/>
        <v>0</v>
      </c>
      <c r="F367" s="171">
        <f t="shared" si="29"/>
        <v>0</v>
      </c>
      <c r="G367" s="171"/>
      <c r="H367" s="162"/>
      <c r="I367" s="184"/>
      <c r="J367" s="24"/>
      <c r="K367" s="4"/>
      <c r="L367" s="9"/>
      <c r="M367" s="16"/>
      <c r="N367" s="11"/>
      <c r="Q367" s="10"/>
      <c r="R367" s="10"/>
    </row>
    <row r="368" spans="1:18" ht="9.75">
      <c r="A368" s="178">
        <v>331</v>
      </c>
      <c r="B368" s="179" t="e">
        <f t="shared" si="25"/>
        <v>#N/A</v>
      </c>
      <c r="C368" s="171" t="b">
        <f t="shared" si="28"/>
        <v>0</v>
      </c>
      <c r="D368" s="171">
        <f t="shared" si="26"/>
        <v>0</v>
      </c>
      <c r="E368" s="171">
        <f t="shared" si="27"/>
        <v>0</v>
      </c>
      <c r="F368" s="171">
        <f t="shared" si="29"/>
        <v>0</v>
      </c>
      <c r="G368" s="171"/>
      <c r="H368" s="162"/>
      <c r="I368" s="184"/>
      <c r="J368" s="24"/>
      <c r="K368" s="4"/>
      <c r="L368" s="9"/>
      <c r="M368" s="16"/>
      <c r="N368" s="11"/>
      <c r="Q368" s="10"/>
      <c r="R368" s="10"/>
    </row>
    <row r="369" spans="1:18" ht="9.75">
      <c r="A369" s="178">
        <v>332</v>
      </c>
      <c r="B369" s="179" t="e">
        <f t="shared" si="25"/>
        <v>#N/A</v>
      </c>
      <c r="C369" s="171" t="b">
        <f t="shared" si="28"/>
        <v>0</v>
      </c>
      <c r="D369" s="171">
        <f t="shared" si="26"/>
        <v>0</v>
      </c>
      <c r="E369" s="171">
        <f t="shared" si="27"/>
        <v>0</v>
      </c>
      <c r="F369" s="171">
        <f t="shared" si="29"/>
        <v>0</v>
      </c>
      <c r="G369" s="171"/>
      <c r="H369" s="162"/>
      <c r="I369" s="184"/>
      <c r="J369" s="24"/>
      <c r="K369" s="4"/>
      <c r="L369" s="9"/>
      <c r="M369" s="16"/>
      <c r="N369" s="11"/>
      <c r="Q369" s="10"/>
      <c r="R369" s="10"/>
    </row>
    <row r="370" spans="1:18" ht="9.75">
      <c r="A370" s="178">
        <v>333</v>
      </c>
      <c r="B370" s="179" t="e">
        <f t="shared" si="25"/>
        <v>#N/A</v>
      </c>
      <c r="C370" s="171" t="b">
        <f t="shared" si="28"/>
        <v>0</v>
      </c>
      <c r="D370" s="171">
        <f t="shared" si="26"/>
        <v>0</v>
      </c>
      <c r="E370" s="171">
        <f t="shared" si="27"/>
        <v>0</v>
      </c>
      <c r="F370" s="171">
        <f t="shared" si="29"/>
        <v>0</v>
      </c>
      <c r="G370" s="171"/>
      <c r="H370" s="162"/>
      <c r="I370" s="184"/>
      <c r="J370" s="24"/>
      <c r="K370" s="4"/>
      <c r="L370" s="9"/>
      <c r="M370" s="16"/>
      <c r="N370" s="11"/>
      <c r="Q370" s="10"/>
      <c r="R370" s="10"/>
    </row>
    <row r="371" spans="1:18" ht="9.75">
      <c r="A371" s="178">
        <v>334</v>
      </c>
      <c r="B371" s="179" t="e">
        <f t="shared" si="25"/>
        <v>#N/A</v>
      </c>
      <c r="C371" s="171" t="b">
        <f t="shared" si="28"/>
        <v>0</v>
      </c>
      <c r="D371" s="171">
        <f t="shared" si="26"/>
        <v>0</v>
      </c>
      <c r="E371" s="171">
        <f t="shared" si="27"/>
        <v>0</v>
      </c>
      <c r="F371" s="171">
        <f t="shared" si="29"/>
        <v>0</v>
      </c>
      <c r="G371" s="171"/>
      <c r="H371" s="162"/>
      <c r="I371" s="184"/>
      <c r="J371" s="24"/>
      <c r="K371" s="4"/>
      <c r="L371" s="9"/>
      <c r="M371" s="16"/>
      <c r="N371" s="11"/>
      <c r="Q371" s="10"/>
      <c r="R371" s="10"/>
    </row>
    <row r="372" spans="1:18" ht="9.75">
      <c r="A372" s="178">
        <v>335</v>
      </c>
      <c r="B372" s="179" t="e">
        <f t="shared" si="25"/>
        <v>#N/A</v>
      </c>
      <c r="C372" s="171" t="b">
        <f t="shared" si="28"/>
        <v>0</v>
      </c>
      <c r="D372" s="171">
        <f t="shared" si="26"/>
        <v>0</v>
      </c>
      <c r="E372" s="171">
        <f t="shared" si="27"/>
        <v>0</v>
      </c>
      <c r="F372" s="171">
        <f t="shared" si="29"/>
        <v>0</v>
      </c>
      <c r="G372" s="171"/>
      <c r="H372" s="162"/>
      <c r="I372" s="184"/>
      <c r="J372" s="24"/>
      <c r="K372" s="4"/>
      <c r="L372" s="9"/>
      <c r="M372" s="16"/>
      <c r="N372" s="11"/>
      <c r="Q372" s="10"/>
      <c r="R372" s="10"/>
    </row>
    <row r="373" spans="1:18" ht="9.75">
      <c r="A373" s="178">
        <v>336</v>
      </c>
      <c r="B373" s="179" t="e">
        <f t="shared" si="25"/>
        <v>#N/A</v>
      </c>
      <c r="C373" s="171" t="b">
        <f t="shared" si="28"/>
        <v>0</v>
      </c>
      <c r="D373" s="171">
        <f t="shared" si="26"/>
        <v>0</v>
      </c>
      <c r="E373" s="171">
        <f t="shared" si="27"/>
        <v>0</v>
      </c>
      <c r="F373" s="171">
        <f t="shared" si="29"/>
        <v>0</v>
      </c>
      <c r="G373" s="171"/>
      <c r="H373" s="162"/>
      <c r="I373" s="184"/>
      <c r="J373" s="24"/>
      <c r="K373" s="4"/>
      <c r="L373" s="9"/>
      <c r="M373" s="16"/>
      <c r="N373" s="11"/>
      <c r="Q373" s="10"/>
      <c r="R373" s="10"/>
    </row>
    <row r="374" spans="1:18" ht="9.75">
      <c r="A374" s="178">
        <v>337</v>
      </c>
      <c r="B374" s="179" t="e">
        <f t="shared" si="25"/>
        <v>#N/A</v>
      </c>
      <c r="C374" s="171" t="b">
        <f t="shared" si="28"/>
        <v>0</v>
      </c>
      <c r="D374" s="171">
        <f t="shared" si="26"/>
        <v>0</v>
      </c>
      <c r="E374" s="171">
        <f t="shared" si="27"/>
        <v>0</v>
      </c>
      <c r="F374" s="171">
        <f t="shared" si="29"/>
        <v>0</v>
      </c>
      <c r="G374" s="171"/>
      <c r="H374" s="162"/>
      <c r="I374" s="184"/>
      <c r="J374" s="24"/>
      <c r="K374" s="4"/>
      <c r="L374" s="9"/>
      <c r="M374" s="16"/>
      <c r="N374" s="11"/>
      <c r="Q374" s="10"/>
      <c r="R374" s="10"/>
    </row>
    <row r="375" spans="1:18" ht="9.75">
      <c r="A375" s="178">
        <v>338</v>
      </c>
      <c r="B375" s="179" t="e">
        <f t="shared" si="25"/>
        <v>#N/A</v>
      </c>
      <c r="C375" s="171" t="b">
        <f t="shared" si="28"/>
        <v>0</v>
      </c>
      <c r="D375" s="171">
        <f t="shared" si="26"/>
        <v>0</v>
      </c>
      <c r="E375" s="171">
        <f t="shared" si="27"/>
        <v>0</v>
      </c>
      <c r="F375" s="171">
        <f t="shared" si="29"/>
        <v>0</v>
      </c>
      <c r="G375" s="171"/>
      <c r="H375" s="162"/>
      <c r="I375" s="184"/>
      <c r="J375" s="24"/>
      <c r="K375" s="4"/>
      <c r="L375" s="9"/>
      <c r="M375" s="16"/>
      <c r="N375" s="11"/>
      <c r="Q375" s="10"/>
      <c r="R375" s="10"/>
    </row>
    <row r="376" spans="1:18" ht="9.75">
      <c r="A376" s="178">
        <v>339</v>
      </c>
      <c r="B376" s="179" t="e">
        <f t="shared" si="25"/>
        <v>#N/A</v>
      </c>
      <c r="C376" s="171" t="b">
        <f t="shared" si="28"/>
        <v>0</v>
      </c>
      <c r="D376" s="171">
        <f t="shared" si="26"/>
        <v>0</v>
      </c>
      <c r="E376" s="171">
        <f t="shared" si="27"/>
        <v>0</v>
      </c>
      <c r="F376" s="171">
        <f t="shared" si="29"/>
        <v>0</v>
      </c>
      <c r="G376" s="171"/>
      <c r="H376" s="162"/>
      <c r="I376" s="184"/>
      <c r="J376" s="24"/>
      <c r="K376" s="4"/>
      <c r="L376" s="9"/>
      <c r="M376" s="16"/>
      <c r="N376" s="11"/>
      <c r="Q376" s="10"/>
      <c r="R376" s="10"/>
    </row>
    <row r="377" spans="1:18" ht="9.75">
      <c r="A377" s="178">
        <v>340</v>
      </c>
      <c r="B377" s="179" t="e">
        <f t="shared" si="25"/>
        <v>#N/A</v>
      </c>
      <c r="C377" s="171" t="b">
        <f t="shared" si="28"/>
        <v>0</v>
      </c>
      <c r="D377" s="171">
        <f t="shared" si="26"/>
        <v>0</v>
      </c>
      <c r="E377" s="171">
        <f t="shared" si="27"/>
        <v>0</v>
      </c>
      <c r="F377" s="171">
        <f t="shared" si="29"/>
        <v>0</v>
      </c>
      <c r="G377" s="171"/>
      <c r="H377" s="162"/>
      <c r="I377" s="184"/>
      <c r="J377" s="27"/>
      <c r="K377" s="4"/>
      <c r="L377" s="9"/>
      <c r="M377" s="16"/>
      <c r="N377" s="11"/>
      <c r="Q377" s="10"/>
      <c r="R377" s="10"/>
    </row>
    <row r="378" spans="1:18" ht="9.75">
      <c r="A378" s="178">
        <v>341</v>
      </c>
      <c r="B378" s="179" t="e">
        <f t="shared" si="25"/>
        <v>#N/A</v>
      </c>
      <c r="C378" s="171" t="b">
        <f t="shared" si="28"/>
        <v>0</v>
      </c>
      <c r="D378" s="171">
        <f t="shared" si="26"/>
        <v>0</v>
      </c>
      <c r="E378" s="171">
        <f t="shared" si="27"/>
        <v>0</v>
      </c>
      <c r="F378" s="171">
        <f t="shared" si="29"/>
        <v>0</v>
      </c>
      <c r="G378" s="171"/>
      <c r="H378" s="162"/>
      <c r="I378" s="184"/>
      <c r="J378" s="27"/>
      <c r="K378" s="4"/>
      <c r="L378" s="9"/>
      <c r="M378" s="16"/>
      <c r="N378" s="11"/>
      <c r="Q378" s="10"/>
      <c r="R378" s="10"/>
    </row>
    <row r="379" spans="1:18" ht="9.75">
      <c r="A379" s="178">
        <v>342</v>
      </c>
      <c r="B379" s="179" t="e">
        <f t="shared" si="25"/>
        <v>#N/A</v>
      </c>
      <c r="C379" s="171" t="b">
        <f t="shared" si="28"/>
        <v>0</v>
      </c>
      <c r="D379" s="171">
        <f t="shared" si="26"/>
        <v>0</v>
      </c>
      <c r="E379" s="171">
        <f t="shared" si="27"/>
        <v>0</v>
      </c>
      <c r="F379" s="171">
        <f t="shared" si="29"/>
        <v>0</v>
      </c>
      <c r="G379" s="171"/>
      <c r="H379" s="162"/>
      <c r="I379" s="184"/>
      <c r="J379" s="27"/>
      <c r="K379" s="4"/>
      <c r="L379" s="9"/>
      <c r="M379" s="16"/>
      <c r="N379" s="11"/>
      <c r="Q379" s="10"/>
      <c r="R379" s="10"/>
    </row>
    <row r="380" spans="1:18" ht="9.75">
      <c r="A380" s="178">
        <v>343</v>
      </c>
      <c r="B380" s="179" t="e">
        <f t="shared" si="25"/>
        <v>#N/A</v>
      </c>
      <c r="C380" s="171" t="b">
        <f t="shared" si="28"/>
        <v>0</v>
      </c>
      <c r="D380" s="171">
        <f t="shared" si="26"/>
        <v>0</v>
      </c>
      <c r="E380" s="171">
        <f t="shared" si="27"/>
        <v>0</v>
      </c>
      <c r="F380" s="171">
        <f t="shared" si="29"/>
        <v>0</v>
      </c>
      <c r="G380" s="171"/>
      <c r="H380" s="162"/>
      <c r="I380" s="184"/>
      <c r="J380" s="27"/>
      <c r="K380" s="4"/>
      <c r="L380" s="9"/>
      <c r="M380" s="16"/>
      <c r="N380" s="11"/>
      <c r="Q380" s="10"/>
      <c r="R380" s="10"/>
    </row>
    <row r="381" spans="1:18" ht="9.75">
      <c r="A381" s="178">
        <v>344</v>
      </c>
      <c r="B381" s="179" t="e">
        <f t="shared" si="25"/>
        <v>#N/A</v>
      </c>
      <c r="C381" s="171" t="b">
        <f t="shared" si="28"/>
        <v>0</v>
      </c>
      <c r="D381" s="171">
        <f t="shared" si="26"/>
        <v>0</v>
      </c>
      <c r="E381" s="171">
        <f t="shared" si="27"/>
        <v>0</v>
      </c>
      <c r="F381" s="171">
        <f t="shared" si="29"/>
        <v>0</v>
      </c>
      <c r="G381" s="171"/>
      <c r="H381" s="162"/>
      <c r="I381" s="184"/>
      <c r="J381" s="27"/>
      <c r="K381" s="4"/>
      <c r="L381" s="9"/>
      <c r="M381" s="16"/>
      <c r="N381" s="11"/>
      <c r="Q381" s="10"/>
      <c r="R381" s="10"/>
    </row>
    <row r="382" spans="1:18" ht="9.75">
      <c r="A382" s="178">
        <v>345</v>
      </c>
      <c r="B382" s="179" t="e">
        <f t="shared" si="25"/>
        <v>#N/A</v>
      </c>
      <c r="C382" s="171" t="b">
        <f t="shared" si="28"/>
        <v>0</v>
      </c>
      <c r="D382" s="171">
        <f t="shared" si="26"/>
        <v>0</v>
      </c>
      <c r="E382" s="171">
        <f t="shared" si="27"/>
        <v>0</v>
      </c>
      <c r="F382" s="171">
        <f t="shared" si="29"/>
        <v>0</v>
      </c>
      <c r="G382" s="171"/>
      <c r="H382" s="162"/>
      <c r="I382" s="184"/>
      <c r="J382" s="27"/>
      <c r="K382" s="4"/>
      <c r="L382" s="9"/>
      <c r="M382" s="16"/>
      <c r="N382" s="11"/>
      <c r="Q382" s="10"/>
      <c r="R382" s="10"/>
    </row>
    <row r="383" spans="1:18" ht="9.75">
      <c r="A383" s="178">
        <v>346</v>
      </c>
      <c r="B383" s="179" t="e">
        <f t="shared" si="25"/>
        <v>#N/A</v>
      </c>
      <c r="C383" s="171" t="b">
        <f t="shared" si="28"/>
        <v>0</v>
      </c>
      <c r="D383" s="171">
        <f t="shared" si="26"/>
        <v>0</v>
      </c>
      <c r="E383" s="171">
        <f t="shared" si="27"/>
        <v>0</v>
      </c>
      <c r="F383" s="171">
        <f t="shared" si="29"/>
        <v>0</v>
      </c>
      <c r="G383" s="171"/>
      <c r="H383" s="162"/>
      <c r="I383" s="184"/>
      <c r="J383" s="27"/>
      <c r="K383" s="4"/>
      <c r="L383" s="9"/>
      <c r="M383" s="16"/>
      <c r="N383" s="11"/>
      <c r="Q383" s="10"/>
      <c r="R383" s="10"/>
    </row>
    <row r="384" spans="1:18" ht="9.75">
      <c r="A384" s="178">
        <v>347</v>
      </c>
      <c r="B384" s="179" t="e">
        <f t="shared" si="25"/>
        <v>#N/A</v>
      </c>
      <c r="C384" s="171" t="b">
        <f t="shared" si="28"/>
        <v>0</v>
      </c>
      <c r="D384" s="171">
        <f t="shared" si="26"/>
        <v>0</v>
      </c>
      <c r="E384" s="171">
        <f t="shared" si="27"/>
        <v>0</v>
      </c>
      <c r="F384" s="171">
        <f t="shared" si="29"/>
        <v>0</v>
      </c>
      <c r="G384" s="171"/>
      <c r="H384" s="162"/>
      <c r="I384" s="184"/>
      <c r="J384" s="27"/>
      <c r="K384" s="4"/>
      <c r="L384" s="9"/>
      <c r="M384" s="16"/>
      <c r="N384" s="11"/>
      <c r="Q384" s="10"/>
      <c r="R384" s="10"/>
    </row>
    <row r="385" spans="1:18" ht="9.75">
      <c r="A385" s="178">
        <v>348</v>
      </c>
      <c r="B385" s="179" t="e">
        <f t="shared" si="25"/>
        <v>#N/A</v>
      </c>
      <c r="C385" s="171" t="b">
        <f t="shared" si="28"/>
        <v>0</v>
      </c>
      <c r="D385" s="171">
        <f t="shared" si="26"/>
        <v>0</v>
      </c>
      <c r="E385" s="171">
        <f t="shared" si="27"/>
        <v>0</v>
      </c>
      <c r="F385" s="171">
        <f t="shared" si="29"/>
        <v>0</v>
      </c>
      <c r="G385" s="171"/>
      <c r="H385" s="108"/>
      <c r="I385" s="184"/>
      <c r="J385" s="27"/>
      <c r="K385" s="4"/>
      <c r="L385" s="9"/>
      <c r="M385" s="16"/>
      <c r="N385" s="11"/>
      <c r="Q385" s="10"/>
      <c r="R385" s="10"/>
    </row>
    <row r="386" spans="1:18" ht="9.75">
      <c r="A386" s="178">
        <v>349</v>
      </c>
      <c r="B386" s="179" t="e">
        <f t="shared" si="25"/>
        <v>#N/A</v>
      </c>
      <c r="C386" s="171" t="b">
        <f t="shared" si="28"/>
        <v>0</v>
      </c>
      <c r="D386" s="171">
        <f t="shared" si="26"/>
        <v>0</v>
      </c>
      <c r="E386" s="171">
        <f t="shared" si="27"/>
        <v>0</v>
      </c>
      <c r="F386" s="171">
        <f t="shared" si="29"/>
        <v>0</v>
      </c>
      <c r="G386" s="171"/>
      <c r="H386" s="108"/>
      <c r="I386" s="184"/>
      <c r="J386" s="27"/>
      <c r="K386" s="4"/>
      <c r="L386" s="9"/>
      <c r="M386" s="16"/>
      <c r="N386" s="11"/>
      <c r="Q386" s="10"/>
      <c r="R386" s="10"/>
    </row>
    <row r="387" spans="1:18" ht="9.75">
      <c r="A387" s="178">
        <v>350</v>
      </c>
      <c r="B387" s="179" t="e">
        <f t="shared" si="25"/>
        <v>#N/A</v>
      </c>
      <c r="C387" s="171" t="b">
        <f t="shared" si="28"/>
        <v>0</v>
      </c>
      <c r="D387" s="171">
        <f t="shared" si="26"/>
        <v>0</v>
      </c>
      <c r="E387" s="171">
        <f t="shared" si="27"/>
        <v>0</v>
      </c>
      <c r="F387" s="171">
        <f t="shared" si="29"/>
        <v>0</v>
      </c>
      <c r="G387" s="171"/>
      <c r="H387" s="108"/>
      <c r="I387" s="184"/>
      <c r="J387" s="27"/>
      <c r="K387" s="4"/>
      <c r="L387" s="9"/>
      <c r="M387" s="16"/>
      <c r="N387" s="11"/>
      <c r="Q387" s="10"/>
      <c r="R387" s="10"/>
    </row>
    <row r="388" spans="1:18" ht="9.75">
      <c r="A388" s="178">
        <v>351</v>
      </c>
      <c r="B388" s="179" t="e">
        <f t="shared" si="25"/>
        <v>#N/A</v>
      </c>
      <c r="C388" s="171" t="b">
        <f t="shared" si="28"/>
        <v>0</v>
      </c>
      <c r="D388" s="171">
        <f t="shared" si="26"/>
        <v>0</v>
      </c>
      <c r="E388" s="171">
        <f t="shared" si="27"/>
        <v>0</v>
      </c>
      <c r="F388" s="171">
        <f t="shared" si="29"/>
        <v>0</v>
      </c>
      <c r="G388" s="171"/>
      <c r="H388" s="108"/>
      <c r="I388" s="184"/>
      <c r="J388" s="27"/>
      <c r="K388" s="4"/>
      <c r="L388" s="9"/>
      <c r="M388" s="16"/>
      <c r="N388" s="11"/>
      <c r="Q388" s="10"/>
      <c r="R388" s="10"/>
    </row>
    <row r="389" spans="1:18" ht="9.75">
      <c r="A389" s="178">
        <v>352</v>
      </c>
      <c r="B389" s="179" t="e">
        <f t="shared" si="25"/>
        <v>#N/A</v>
      </c>
      <c r="C389" s="171" t="b">
        <f t="shared" si="28"/>
        <v>0</v>
      </c>
      <c r="D389" s="171">
        <f t="shared" si="26"/>
        <v>0</v>
      </c>
      <c r="E389" s="171">
        <f t="shared" si="27"/>
        <v>0</v>
      </c>
      <c r="F389" s="171">
        <f t="shared" si="29"/>
        <v>0</v>
      </c>
      <c r="G389" s="171"/>
      <c r="H389" s="108"/>
      <c r="I389" s="184"/>
      <c r="J389" s="27"/>
      <c r="K389" s="4"/>
      <c r="L389" s="9"/>
      <c r="M389" s="16"/>
      <c r="N389" s="11"/>
      <c r="Q389" s="10"/>
      <c r="R389" s="10"/>
    </row>
    <row r="390" spans="1:18" ht="9.75">
      <c r="A390" s="178">
        <v>353</v>
      </c>
      <c r="B390" s="179" t="e">
        <f t="shared" si="25"/>
        <v>#N/A</v>
      </c>
      <c r="C390" s="171" t="b">
        <f t="shared" si="28"/>
        <v>0</v>
      </c>
      <c r="D390" s="171">
        <f t="shared" si="26"/>
        <v>0</v>
      </c>
      <c r="E390" s="171">
        <f t="shared" si="27"/>
        <v>0</v>
      </c>
      <c r="F390" s="171">
        <f t="shared" si="29"/>
        <v>0</v>
      </c>
      <c r="G390" s="171"/>
      <c r="H390" s="108"/>
      <c r="I390" s="184"/>
      <c r="J390" s="27"/>
      <c r="K390" s="4"/>
      <c r="L390" s="9"/>
      <c r="M390" s="16"/>
      <c r="N390" s="11"/>
      <c r="Q390" s="10"/>
      <c r="R390" s="10"/>
    </row>
    <row r="391" spans="1:18" ht="9.75">
      <c r="A391" s="178">
        <v>354</v>
      </c>
      <c r="B391" s="179" t="e">
        <f t="shared" si="25"/>
        <v>#N/A</v>
      </c>
      <c r="C391" s="171" t="b">
        <f t="shared" si="28"/>
        <v>0</v>
      </c>
      <c r="D391" s="171">
        <f t="shared" si="26"/>
        <v>0</v>
      </c>
      <c r="E391" s="171">
        <f t="shared" si="27"/>
        <v>0</v>
      </c>
      <c r="F391" s="171">
        <f t="shared" si="29"/>
        <v>0</v>
      </c>
      <c r="G391" s="171"/>
      <c r="H391" s="108"/>
      <c r="I391" s="184"/>
      <c r="J391" s="27"/>
      <c r="K391" s="4"/>
      <c r="L391" s="9"/>
      <c r="M391" s="16"/>
      <c r="N391" s="11"/>
      <c r="Q391" s="10"/>
      <c r="R391" s="10"/>
    </row>
    <row r="392" spans="1:18" ht="9.75">
      <c r="A392" s="178">
        <v>355</v>
      </c>
      <c r="B392" s="179" t="e">
        <f t="shared" si="25"/>
        <v>#N/A</v>
      </c>
      <c r="C392" s="171" t="b">
        <f t="shared" si="28"/>
        <v>0</v>
      </c>
      <c r="D392" s="171">
        <f t="shared" si="26"/>
        <v>0</v>
      </c>
      <c r="E392" s="171">
        <f t="shared" si="27"/>
        <v>0</v>
      </c>
      <c r="F392" s="171">
        <f t="shared" si="29"/>
        <v>0</v>
      </c>
      <c r="G392" s="171"/>
      <c r="H392" s="108"/>
      <c r="I392" s="184"/>
      <c r="J392" s="27"/>
      <c r="K392" s="4"/>
      <c r="L392" s="9"/>
      <c r="M392" s="16"/>
      <c r="N392" s="11"/>
      <c r="Q392" s="10"/>
      <c r="R392" s="10"/>
    </row>
    <row r="393" spans="1:18" ht="9.75">
      <c r="A393" s="178">
        <v>356</v>
      </c>
      <c r="B393" s="179" t="e">
        <f t="shared" si="25"/>
        <v>#N/A</v>
      </c>
      <c r="C393" s="171" t="b">
        <f t="shared" si="28"/>
        <v>0</v>
      </c>
      <c r="D393" s="171">
        <f t="shared" si="26"/>
        <v>0</v>
      </c>
      <c r="E393" s="171">
        <f t="shared" si="27"/>
        <v>0</v>
      </c>
      <c r="F393" s="171">
        <f t="shared" si="29"/>
        <v>0</v>
      </c>
      <c r="G393" s="171"/>
      <c r="H393" s="108"/>
      <c r="I393" s="184"/>
      <c r="J393" s="27"/>
      <c r="K393" s="4"/>
      <c r="L393" s="9"/>
      <c r="M393" s="16"/>
      <c r="N393" s="11"/>
      <c r="Q393" s="10"/>
      <c r="R393" s="10"/>
    </row>
    <row r="394" spans="1:18" ht="9.75">
      <c r="A394" s="178">
        <v>357</v>
      </c>
      <c r="B394" s="179" t="e">
        <f t="shared" si="25"/>
        <v>#N/A</v>
      </c>
      <c r="C394" s="171" t="b">
        <f t="shared" si="28"/>
        <v>0</v>
      </c>
      <c r="D394" s="171">
        <f t="shared" si="26"/>
        <v>0</v>
      </c>
      <c r="E394" s="171">
        <f t="shared" si="27"/>
        <v>0</v>
      </c>
      <c r="F394" s="171">
        <f t="shared" si="29"/>
        <v>0</v>
      </c>
      <c r="G394" s="171"/>
      <c r="H394" s="108"/>
      <c r="I394" s="184"/>
      <c r="J394" s="27"/>
      <c r="K394" s="4"/>
      <c r="L394" s="9"/>
      <c r="M394" s="16"/>
      <c r="N394" s="11"/>
      <c r="Q394" s="10"/>
      <c r="R394" s="10"/>
    </row>
    <row r="395" spans="1:18" ht="9.75">
      <c r="A395" s="178">
        <v>358</v>
      </c>
      <c r="B395" s="179" t="e">
        <f t="shared" si="25"/>
        <v>#N/A</v>
      </c>
      <c r="C395" s="171" t="b">
        <f t="shared" si="28"/>
        <v>0</v>
      </c>
      <c r="D395" s="171">
        <f t="shared" si="26"/>
        <v>0</v>
      </c>
      <c r="E395" s="171">
        <f t="shared" si="27"/>
        <v>0</v>
      </c>
      <c r="F395" s="171">
        <f t="shared" si="29"/>
        <v>0</v>
      </c>
      <c r="G395" s="171"/>
      <c r="H395" s="108"/>
      <c r="I395" s="184"/>
      <c r="J395" s="27"/>
      <c r="K395" s="4"/>
      <c r="L395" s="9"/>
      <c r="M395" s="16"/>
      <c r="N395" s="11"/>
      <c r="Q395" s="10"/>
      <c r="R395" s="10"/>
    </row>
    <row r="396" spans="1:18" ht="9.75">
      <c r="A396" s="178">
        <v>359</v>
      </c>
      <c r="B396" s="179" t="e">
        <f t="shared" si="25"/>
        <v>#N/A</v>
      </c>
      <c r="C396" s="171" t="b">
        <f t="shared" si="28"/>
        <v>0</v>
      </c>
      <c r="D396" s="171">
        <f t="shared" si="26"/>
        <v>0</v>
      </c>
      <c r="E396" s="171">
        <f t="shared" si="27"/>
        <v>0</v>
      </c>
      <c r="F396" s="171">
        <f t="shared" si="29"/>
        <v>0</v>
      </c>
      <c r="G396" s="171"/>
      <c r="H396" s="108"/>
      <c r="I396" s="184"/>
      <c r="J396" s="27"/>
      <c r="K396" s="4"/>
      <c r="L396" s="9"/>
      <c r="M396" s="16"/>
      <c r="N396" s="11"/>
      <c r="Q396" s="10"/>
      <c r="R396" s="10"/>
    </row>
    <row r="397" spans="1:18" ht="9.75">
      <c r="A397" s="178">
        <v>360</v>
      </c>
      <c r="B397" s="179" t="e">
        <f t="shared" si="25"/>
        <v>#N/A</v>
      </c>
      <c r="C397" s="171" t="b">
        <f t="shared" si="28"/>
        <v>0</v>
      </c>
      <c r="D397" s="171">
        <f t="shared" si="26"/>
        <v>0</v>
      </c>
      <c r="E397" s="171">
        <f t="shared" si="27"/>
        <v>0</v>
      </c>
      <c r="F397" s="171">
        <f t="shared" si="29"/>
        <v>0</v>
      </c>
      <c r="G397" s="177"/>
      <c r="H397" s="108"/>
      <c r="I397" s="184"/>
      <c r="J397" s="27"/>
      <c r="K397" s="4"/>
      <c r="L397" s="9"/>
      <c r="M397" s="16"/>
      <c r="N397" s="11"/>
      <c r="Q397" s="10"/>
      <c r="R397" s="10"/>
    </row>
    <row r="398" spans="1:18" ht="9.75">
      <c r="A398" s="120"/>
      <c r="B398" s="120"/>
      <c r="C398" s="120"/>
      <c r="D398" s="120"/>
      <c r="E398" s="120"/>
      <c r="F398" s="177"/>
      <c r="G398" s="177"/>
      <c r="H398" s="108"/>
      <c r="I398" s="184"/>
      <c r="J398" s="27"/>
      <c r="K398" s="4"/>
      <c r="L398" s="9"/>
      <c r="M398" s="16"/>
      <c r="N398" s="11"/>
      <c r="Q398" s="10"/>
      <c r="R398" s="10"/>
    </row>
    <row r="399" spans="1:18" ht="9.75">
      <c r="A399" s="120"/>
      <c r="B399" s="120"/>
      <c r="C399" s="120"/>
      <c r="D399" s="120"/>
      <c r="E399" s="120"/>
      <c r="F399" s="177"/>
      <c r="G399" s="177"/>
      <c r="H399" s="108"/>
      <c r="I399" s="184"/>
      <c r="J399" s="27"/>
      <c r="K399" s="4"/>
      <c r="L399" s="9"/>
      <c r="M399" s="16"/>
      <c r="N399" s="11"/>
      <c r="Q399" s="10"/>
      <c r="R399" s="10"/>
    </row>
    <row r="400" spans="1:18" ht="9.75">
      <c r="A400" s="120"/>
      <c r="B400" s="120"/>
      <c r="C400" s="120"/>
      <c r="D400" s="120"/>
      <c r="E400" s="120"/>
      <c r="F400" s="177"/>
      <c r="G400" s="177"/>
      <c r="H400" s="20"/>
      <c r="I400" s="184"/>
      <c r="J400" s="27"/>
      <c r="K400" s="4"/>
      <c r="L400" s="9"/>
      <c r="M400" s="16"/>
      <c r="N400" s="11"/>
      <c r="Q400" s="10"/>
      <c r="R400" s="10"/>
    </row>
    <row r="401" spans="1:18" ht="9.75">
      <c r="A401" s="120"/>
      <c r="B401" s="120"/>
      <c r="C401" s="120"/>
      <c r="D401" s="120"/>
      <c r="E401" s="120"/>
      <c r="F401" s="177"/>
      <c r="G401" s="177"/>
      <c r="I401" s="21"/>
      <c r="J401" s="27"/>
      <c r="K401" s="4"/>
      <c r="L401" s="9"/>
      <c r="M401" s="16"/>
      <c r="N401" s="11"/>
      <c r="Q401" s="10"/>
      <c r="R401" s="10"/>
    </row>
    <row r="402" spans="1:18" ht="9.75">
      <c r="A402" s="120"/>
      <c r="B402" s="120"/>
      <c r="C402" s="120"/>
      <c r="D402" s="120"/>
      <c r="E402" s="120"/>
      <c r="F402" s="177"/>
      <c r="G402" s="177"/>
      <c r="I402" s="29"/>
      <c r="J402" s="27"/>
      <c r="K402" s="4"/>
      <c r="L402" s="9"/>
      <c r="M402" s="16"/>
      <c r="N402" s="11"/>
      <c r="Q402" s="10"/>
      <c r="R402" s="10"/>
    </row>
    <row r="403" spans="1:18" ht="9.75">
      <c r="A403" s="120"/>
      <c r="B403" s="120"/>
      <c r="C403" s="120"/>
      <c r="D403" s="120"/>
      <c r="E403" s="120"/>
      <c r="F403" s="177"/>
      <c r="G403" s="177"/>
      <c r="J403" s="27"/>
      <c r="K403" s="4"/>
      <c r="L403" s="9"/>
      <c r="M403" s="16"/>
      <c r="N403" s="11"/>
      <c r="Q403" s="10"/>
      <c r="R403" s="10"/>
    </row>
    <row r="404" spans="1:18" ht="9.75">
      <c r="A404" s="120"/>
      <c r="B404" s="120"/>
      <c r="C404" s="120"/>
      <c r="D404" s="120"/>
      <c r="E404" s="120"/>
      <c r="F404" s="177"/>
      <c r="G404" s="177"/>
      <c r="J404" s="27"/>
      <c r="K404" s="4"/>
      <c r="L404" s="9"/>
      <c r="M404" s="16"/>
      <c r="N404" s="11"/>
      <c r="Q404" s="10"/>
      <c r="R404" s="10"/>
    </row>
    <row r="405" spans="1:18" ht="9.75">
      <c r="A405" s="120"/>
      <c r="B405" s="120"/>
      <c r="C405" s="120"/>
      <c r="D405" s="120"/>
      <c r="E405" s="120"/>
      <c r="F405" s="177"/>
      <c r="G405" s="177"/>
      <c r="L405" s="9"/>
      <c r="M405" s="16"/>
      <c r="N405" s="11"/>
      <c r="Q405" s="10"/>
      <c r="R405" s="10"/>
    </row>
    <row r="406" spans="1:18" ht="9.75">
      <c r="A406" s="120"/>
      <c r="B406" s="120"/>
      <c r="C406" s="120"/>
      <c r="D406" s="120"/>
      <c r="E406" s="120"/>
      <c r="F406" s="177"/>
      <c r="G406" s="177"/>
      <c r="L406" s="9"/>
      <c r="M406" s="16"/>
      <c r="N406" s="11"/>
      <c r="Q406" s="10"/>
      <c r="R406" s="10"/>
    </row>
    <row r="407" spans="1:18" ht="9.75">
      <c r="A407" s="120"/>
      <c r="B407" s="120"/>
      <c r="C407" s="120"/>
      <c r="D407" s="120"/>
      <c r="E407" s="120"/>
      <c r="F407" s="177"/>
      <c r="G407" s="177"/>
      <c r="L407" s="9"/>
      <c r="M407" s="16"/>
      <c r="N407" s="11"/>
      <c r="Q407" s="10"/>
      <c r="R407" s="10"/>
    </row>
    <row r="408" spans="1:18" ht="9.75">
      <c r="A408" s="120"/>
      <c r="B408" s="120"/>
      <c r="C408" s="120"/>
      <c r="D408" s="120"/>
      <c r="E408" s="120"/>
      <c r="F408" s="177"/>
      <c r="G408" s="120"/>
      <c r="L408" s="9"/>
      <c r="M408" s="16"/>
      <c r="N408" s="11"/>
      <c r="Q408" s="10"/>
      <c r="R408" s="10"/>
    </row>
    <row r="409" spans="1:18" ht="9.75">
      <c r="A409" s="120"/>
      <c r="B409" s="120"/>
      <c r="C409" s="120"/>
      <c r="D409" s="120"/>
      <c r="E409" s="120"/>
      <c r="F409" s="120"/>
      <c r="G409" s="120"/>
      <c r="L409" s="9"/>
      <c r="M409" s="16"/>
      <c r="N409" s="11"/>
      <c r="Q409" s="10"/>
      <c r="R409" s="10"/>
    </row>
    <row r="410" spans="1:18" ht="9.75">
      <c r="A410" s="120"/>
      <c r="B410" s="120"/>
      <c r="C410" s="120"/>
      <c r="D410" s="120"/>
      <c r="E410" s="120"/>
      <c r="F410" s="120"/>
      <c r="G410" s="120"/>
      <c r="L410" s="9"/>
      <c r="M410" s="16"/>
      <c r="N410" s="11"/>
      <c r="Q410" s="10"/>
      <c r="R410" s="10"/>
    </row>
    <row r="411" spans="1:18" ht="9.75">
      <c r="A411" s="120"/>
      <c r="B411" s="120"/>
      <c r="C411" s="120"/>
      <c r="D411" s="120"/>
      <c r="E411" s="120"/>
      <c r="F411" s="120"/>
      <c r="G411" s="120"/>
      <c r="L411" s="9"/>
      <c r="M411" s="16"/>
      <c r="N411" s="11"/>
      <c r="Q411" s="10"/>
      <c r="R411" s="10"/>
    </row>
    <row r="412" spans="1:18" ht="9.75">
      <c r="A412" s="120"/>
      <c r="B412" s="120"/>
      <c r="C412" s="120"/>
      <c r="D412" s="120"/>
      <c r="E412" s="120"/>
      <c r="F412" s="120"/>
      <c r="G412" s="120"/>
      <c r="L412" s="9"/>
      <c r="M412" s="16"/>
      <c r="N412" s="11"/>
      <c r="Q412" s="10"/>
      <c r="R412" s="10"/>
    </row>
    <row r="413" spans="1:18" ht="9.75">
      <c r="A413" s="120"/>
      <c r="B413" s="120"/>
      <c r="C413" s="120"/>
      <c r="D413" s="120"/>
      <c r="E413" s="120"/>
      <c r="F413" s="120"/>
      <c r="G413" s="120"/>
      <c r="L413" s="9"/>
      <c r="M413" s="16"/>
      <c r="N413" s="11"/>
      <c r="Q413" s="10"/>
      <c r="R413" s="10"/>
    </row>
    <row r="414" spans="1:18" ht="9.75">
      <c r="A414" s="120"/>
      <c r="B414" s="120"/>
      <c r="C414" s="120"/>
      <c r="D414" s="120"/>
      <c r="E414" s="120"/>
      <c r="F414" s="120"/>
      <c r="G414" s="120"/>
      <c r="L414" s="9"/>
      <c r="M414" s="16"/>
      <c r="N414" s="11"/>
      <c r="Q414" s="10"/>
      <c r="R414" s="10"/>
    </row>
    <row r="415" spans="1:18" ht="9.75">
      <c r="A415" s="120"/>
      <c r="B415" s="120"/>
      <c r="C415" s="120"/>
      <c r="D415" s="120"/>
      <c r="E415" s="120"/>
      <c r="F415" s="120"/>
      <c r="G415" s="120"/>
      <c r="L415" s="9"/>
      <c r="M415" s="16"/>
      <c r="N415" s="11"/>
      <c r="Q415" s="10"/>
      <c r="R415" s="10"/>
    </row>
    <row r="416" spans="1:18" ht="9.75">
      <c r="A416" s="120"/>
      <c r="B416" s="120"/>
      <c r="C416" s="120"/>
      <c r="D416" s="120"/>
      <c r="E416" s="120"/>
      <c r="F416" s="120"/>
      <c r="G416" s="120"/>
      <c r="L416" s="9"/>
      <c r="M416" s="16"/>
      <c r="N416" s="11"/>
      <c r="Q416" s="10"/>
      <c r="R416" s="10"/>
    </row>
    <row r="417" spans="1:18" ht="9.75">
      <c r="A417" s="120"/>
      <c r="B417" s="120"/>
      <c r="C417" s="120"/>
      <c r="D417" s="120"/>
      <c r="E417" s="120"/>
      <c r="F417" s="120"/>
      <c r="G417" s="105"/>
      <c r="L417" s="9"/>
      <c r="M417" s="16"/>
      <c r="N417" s="11"/>
      <c r="Q417" s="10"/>
      <c r="R417" s="10"/>
    </row>
    <row r="418" spans="1:18" ht="9.75">
      <c r="A418" s="105"/>
      <c r="B418" s="105"/>
      <c r="C418" s="105"/>
      <c r="D418" s="105"/>
      <c r="E418" s="105"/>
      <c r="F418" s="105"/>
      <c r="G418" s="105"/>
      <c r="L418" s="9"/>
      <c r="M418" s="16"/>
      <c r="N418" s="11"/>
      <c r="Q418" s="10"/>
      <c r="R418" s="10"/>
    </row>
    <row r="419" spans="1:18" ht="9.75">
      <c r="A419" s="105"/>
      <c r="B419" s="105"/>
      <c r="C419" s="105"/>
      <c r="D419" s="105"/>
      <c r="E419" s="105"/>
      <c r="F419" s="105"/>
      <c r="G419" s="105"/>
      <c r="L419" s="9"/>
      <c r="M419" s="16"/>
      <c r="N419" s="11"/>
      <c r="Q419" s="10"/>
      <c r="R419" s="10"/>
    </row>
    <row r="420" spans="1:18" ht="9.75">
      <c r="A420" s="105"/>
      <c r="B420" s="105"/>
      <c r="C420" s="105"/>
      <c r="D420" s="105"/>
      <c r="E420" s="105"/>
      <c r="F420" s="105"/>
      <c r="G420" s="105"/>
      <c r="L420" s="9"/>
      <c r="M420" s="16"/>
      <c r="N420" s="11"/>
      <c r="Q420" s="10"/>
      <c r="R420" s="10"/>
    </row>
    <row r="421" spans="1:18" ht="9.75">
      <c r="A421" s="105"/>
      <c r="B421" s="105"/>
      <c r="C421" s="105"/>
      <c r="D421" s="105"/>
      <c r="E421" s="105"/>
      <c r="F421" s="105"/>
      <c r="G421" s="105"/>
      <c r="L421" s="9"/>
      <c r="M421" s="16"/>
      <c r="N421" s="11"/>
      <c r="Q421" s="10"/>
      <c r="R421" s="10"/>
    </row>
    <row r="422" spans="1:18" ht="9.75">
      <c r="A422" s="105"/>
      <c r="B422" s="105"/>
      <c r="C422" s="105"/>
      <c r="D422" s="105"/>
      <c r="E422" s="105"/>
      <c r="F422" s="105"/>
      <c r="G422" s="105"/>
      <c r="L422" s="9"/>
      <c r="M422" s="16"/>
      <c r="N422" s="11"/>
      <c r="Q422" s="10"/>
      <c r="R422" s="10"/>
    </row>
    <row r="423" spans="1:18" ht="9.75">
      <c r="A423" s="105"/>
      <c r="B423" s="105"/>
      <c r="C423" s="105"/>
      <c r="D423" s="105"/>
      <c r="E423" s="105"/>
      <c r="F423" s="105"/>
      <c r="G423" s="105"/>
      <c r="L423" s="9"/>
      <c r="M423" s="16"/>
      <c r="N423" s="11"/>
      <c r="Q423" s="10"/>
      <c r="R423" s="10"/>
    </row>
    <row r="424" spans="1:18" ht="9.75">
      <c r="A424" s="105"/>
      <c r="B424" s="105"/>
      <c r="C424" s="105"/>
      <c r="D424" s="105"/>
      <c r="E424" s="105"/>
      <c r="F424" s="105"/>
      <c r="G424" s="105"/>
      <c r="L424" s="9"/>
      <c r="M424" s="16"/>
      <c r="N424" s="11"/>
      <c r="Q424" s="10"/>
      <c r="R424" s="10"/>
    </row>
    <row r="425" spans="1:18" ht="9.75">
      <c r="A425" s="105"/>
      <c r="B425" s="105"/>
      <c r="C425" s="105"/>
      <c r="D425" s="105"/>
      <c r="E425" s="105"/>
      <c r="F425" s="105"/>
      <c r="G425" s="105"/>
      <c r="L425" s="9"/>
      <c r="M425" s="16"/>
      <c r="N425" s="11"/>
      <c r="Q425" s="10"/>
      <c r="R425" s="10"/>
    </row>
    <row r="426" spans="1:18" ht="9.75">
      <c r="A426" s="105"/>
      <c r="B426" s="105"/>
      <c r="C426" s="105"/>
      <c r="D426" s="105"/>
      <c r="E426" s="105"/>
      <c r="F426" s="105"/>
      <c r="G426" s="105"/>
      <c r="L426" s="9"/>
      <c r="M426" s="16"/>
      <c r="N426" s="11"/>
      <c r="Q426" s="10"/>
      <c r="R426" s="10"/>
    </row>
    <row r="427" spans="1:18" ht="9.75">
      <c r="A427" s="105"/>
      <c r="B427" s="105"/>
      <c r="C427" s="105"/>
      <c r="D427" s="105"/>
      <c r="E427" s="105"/>
      <c r="F427" s="105"/>
      <c r="G427" s="105"/>
      <c r="L427" s="9"/>
      <c r="M427" s="16"/>
      <c r="N427" s="11"/>
      <c r="Q427" s="10"/>
      <c r="R427" s="10"/>
    </row>
    <row r="428" spans="1:18" ht="9.75">
      <c r="A428" s="105"/>
      <c r="B428" s="105"/>
      <c r="C428" s="105"/>
      <c r="D428" s="105"/>
      <c r="E428" s="105"/>
      <c r="F428" s="105"/>
      <c r="G428" s="105"/>
      <c r="L428" s="9"/>
      <c r="M428" s="16"/>
      <c r="N428" s="11"/>
      <c r="Q428" s="10"/>
      <c r="R428" s="10"/>
    </row>
    <row r="429" spans="1:18" ht="9.75">
      <c r="A429" s="105"/>
      <c r="B429" s="105"/>
      <c r="C429" s="105"/>
      <c r="D429" s="105"/>
      <c r="E429" s="105"/>
      <c r="F429" s="105"/>
      <c r="G429" s="105"/>
      <c r="L429" s="9"/>
      <c r="M429" s="16"/>
      <c r="N429" s="11"/>
      <c r="Q429" s="10"/>
      <c r="R429" s="10"/>
    </row>
    <row r="430" spans="1:18" ht="9.75">
      <c r="A430" s="105"/>
      <c r="B430" s="105"/>
      <c r="C430" s="105"/>
      <c r="D430" s="105"/>
      <c r="E430" s="105"/>
      <c r="F430" s="105"/>
      <c r="G430" s="105"/>
      <c r="L430" s="9"/>
      <c r="M430" s="16"/>
      <c r="N430" s="11"/>
      <c r="Q430" s="10"/>
      <c r="R430" s="10"/>
    </row>
    <row r="431" spans="1:18" ht="9.75">
      <c r="A431" s="105"/>
      <c r="B431" s="105"/>
      <c r="C431" s="105"/>
      <c r="D431" s="105"/>
      <c r="E431" s="105"/>
      <c r="F431" s="105"/>
      <c r="G431" s="105"/>
      <c r="L431" s="9"/>
      <c r="M431" s="16"/>
      <c r="N431" s="11"/>
      <c r="Q431" s="10"/>
      <c r="R431" s="10"/>
    </row>
    <row r="432" spans="1:18" ht="9.75">
      <c r="A432" s="105"/>
      <c r="B432" s="105"/>
      <c r="C432" s="105"/>
      <c r="D432" s="105"/>
      <c r="E432" s="105"/>
      <c r="F432" s="105"/>
      <c r="G432" s="19"/>
      <c r="L432" s="9"/>
      <c r="M432" s="16"/>
      <c r="N432" s="11"/>
      <c r="Q432" s="10"/>
      <c r="R432" s="10"/>
    </row>
    <row r="433" spans="1:18" ht="9.75">
      <c r="A433" s="19"/>
      <c r="B433" s="19"/>
      <c r="C433" s="19"/>
      <c r="D433" s="19"/>
      <c r="E433" s="19"/>
      <c r="F433" s="19"/>
      <c r="L433" s="2"/>
      <c r="M433" s="16"/>
      <c r="N433" s="11"/>
      <c r="Q433" s="10"/>
      <c r="R433" s="10"/>
    </row>
  </sheetData>
  <sheetProtection password="D773" sheet="1" objects="1" scenarios="1" formatColumns="0" formatRows="0"/>
  <dataValidations count="1">
    <dataValidation type="list" allowBlank="1" showInputMessage="1" showErrorMessage="1" sqref="I28:I62">
      <formula1>FixedProducts</formula1>
    </dataValidation>
  </dataValidations>
  <printOptions/>
  <pageMargins left="0.37" right="0.3" top="0.34" bottom="0.28" header="0.36" footer="0.36"/>
  <pageSetup fitToHeight="1" fitToWidth="1" horizontalDpi="600" verticalDpi="600" orientation="portrait" paperSize="9" scale="39" r:id="rId2"/>
  <ignoredErrors>
    <ignoredError sqref="B22" 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A32"/>
  <sheetViews>
    <sheetView workbookViewId="0" topLeftCell="A1">
      <selection activeCell="C11" sqref="C11:Z21"/>
    </sheetView>
  </sheetViews>
  <sheetFormatPr defaultColWidth="13.00390625" defaultRowHeight="12.75"/>
  <cols>
    <col min="1" max="5" width="13.00390625" style="0" customWidth="1"/>
    <col min="6" max="8" width="13.00390625" style="204" customWidth="1"/>
    <col min="9" max="21" width="13.00390625" style="0" customWidth="1"/>
    <col min="22" max="26" width="13.00390625" style="204" customWidth="1"/>
  </cols>
  <sheetData>
    <row r="1" spans="1:26" ht="12">
      <c r="A1" s="186" t="s">
        <v>136</v>
      </c>
      <c r="B1" s="186"/>
      <c r="C1" s="187"/>
      <c r="D1" s="187"/>
      <c r="E1" s="187"/>
      <c r="F1" s="216"/>
      <c r="G1" s="216"/>
      <c r="H1" s="216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216"/>
      <c r="W1" s="216"/>
      <c r="X1" s="216"/>
      <c r="Y1" s="216"/>
      <c r="Z1" s="216"/>
    </row>
    <row r="2" spans="1:26" ht="12">
      <c r="A2" s="186" t="s">
        <v>137</v>
      </c>
      <c r="B2" s="205">
        <v>44119</v>
      </c>
      <c r="C2" s="187"/>
      <c r="D2" s="187"/>
      <c r="E2" s="187"/>
      <c r="F2" s="216"/>
      <c r="G2" s="216"/>
      <c r="H2" s="216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216"/>
      <c r="W2" s="216"/>
      <c r="X2" s="216"/>
      <c r="Y2" s="216"/>
      <c r="Z2" s="216"/>
    </row>
    <row r="3" spans="1:26" ht="12.75" thickBot="1">
      <c r="A3" s="186"/>
      <c r="B3" s="186"/>
      <c r="C3" s="187"/>
      <c r="D3" s="187"/>
      <c r="E3" s="187"/>
      <c r="F3" s="216"/>
      <c r="G3" s="216"/>
      <c r="H3" s="216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216"/>
      <c r="W3" s="216"/>
      <c r="X3" s="216"/>
      <c r="Y3" s="216"/>
      <c r="Z3" s="216"/>
    </row>
    <row r="4" spans="1:27" s="192" customFormat="1" ht="12.75" thickBot="1">
      <c r="A4" s="286" t="s">
        <v>138</v>
      </c>
      <c r="B4" s="286"/>
      <c r="C4" s="287" t="s">
        <v>234</v>
      </c>
      <c r="D4" s="287" t="s">
        <v>234</v>
      </c>
      <c r="E4" s="287" t="s">
        <v>234</v>
      </c>
      <c r="F4" s="287" t="s">
        <v>234</v>
      </c>
      <c r="G4" s="287" t="s">
        <v>234</v>
      </c>
      <c r="H4" s="287" t="s">
        <v>234</v>
      </c>
      <c r="I4" s="287" t="s">
        <v>234</v>
      </c>
      <c r="J4" s="287" t="s">
        <v>234</v>
      </c>
      <c r="K4" s="287" t="s">
        <v>234</v>
      </c>
      <c r="L4" s="307" t="s">
        <v>234</v>
      </c>
      <c r="M4" s="307" t="s">
        <v>234</v>
      </c>
      <c r="N4" s="307" t="s">
        <v>234</v>
      </c>
      <c r="O4" s="307" t="s">
        <v>234</v>
      </c>
      <c r="P4" s="307" t="s">
        <v>234</v>
      </c>
      <c r="Q4" s="307" t="s">
        <v>234</v>
      </c>
      <c r="R4" s="307" t="s">
        <v>234</v>
      </c>
      <c r="S4" s="307" t="s">
        <v>234</v>
      </c>
      <c r="T4" s="307" t="s">
        <v>234</v>
      </c>
      <c r="U4" s="307" t="s">
        <v>234</v>
      </c>
      <c r="V4" s="307" t="s">
        <v>234</v>
      </c>
      <c r="W4" s="307" t="s">
        <v>234</v>
      </c>
      <c r="X4" s="307" t="s">
        <v>234</v>
      </c>
      <c r="Y4" s="307" t="s">
        <v>234</v>
      </c>
      <c r="Z4" s="307" t="s">
        <v>234</v>
      </c>
      <c r="AA4"/>
    </row>
    <row r="5" spans="1:26" ht="12">
      <c r="A5" s="288" t="s">
        <v>139</v>
      </c>
      <c r="B5" s="286"/>
      <c r="C5" s="296" t="s">
        <v>235</v>
      </c>
      <c r="D5" s="296" t="s">
        <v>235</v>
      </c>
      <c r="E5" s="296" t="s">
        <v>235</v>
      </c>
      <c r="F5" s="296" t="s">
        <v>235</v>
      </c>
      <c r="G5" s="305" t="s">
        <v>235</v>
      </c>
      <c r="H5" s="296" t="s">
        <v>235</v>
      </c>
      <c r="I5" s="296" t="s">
        <v>235</v>
      </c>
      <c r="J5" s="305" t="s">
        <v>235</v>
      </c>
      <c r="K5" s="296" t="s">
        <v>235</v>
      </c>
      <c r="L5" s="307" t="s">
        <v>235</v>
      </c>
      <c r="M5" s="307" t="s">
        <v>235</v>
      </c>
      <c r="N5" s="307" t="s">
        <v>235</v>
      </c>
      <c r="O5" s="307" t="s">
        <v>235</v>
      </c>
      <c r="P5" s="307" t="s">
        <v>235</v>
      </c>
      <c r="Q5" s="307" t="s">
        <v>235</v>
      </c>
      <c r="R5" s="307" t="s">
        <v>235</v>
      </c>
      <c r="S5" s="307" t="s">
        <v>235</v>
      </c>
      <c r="T5" s="307" t="s">
        <v>235</v>
      </c>
      <c r="U5" s="307" t="s">
        <v>235</v>
      </c>
      <c r="V5" s="307" t="s">
        <v>235</v>
      </c>
      <c r="W5" s="307" t="s">
        <v>235</v>
      </c>
      <c r="X5" s="307" t="s">
        <v>235</v>
      </c>
      <c r="Y5" s="307" t="s">
        <v>235</v>
      </c>
      <c r="Z5" s="307" t="s">
        <v>235</v>
      </c>
    </row>
    <row r="6" spans="1:27" s="193" customFormat="1" ht="12">
      <c r="A6" s="288" t="s">
        <v>140</v>
      </c>
      <c r="B6" s="286"/>
      <c r="C6" s="297" t="s">
        <v>180</v>
      </c>
      <c r="D6" s="297" t="s">
        <v>180</v>
      </c>
      <c r="E6" s="297" t="s">
        <v>180</v>
      </c>
      <c r="F6" s="297" t="s">
        <v>135</v>
      </c>
      <c r="G6" s="302" t="s">
        <v>135</v>
      </c>
      <c r="H6" s="297" t="s">
        <v>135</v>
      </c>
      <c r="I6" s="297"/>
      <c r="J6" s="302"/>
      <c r="K6" s="297"/>
      <c r="L6" s="308" t="s">
        <v>37</v>
      </c>
      <c r="M6" s="308" t="s">
        <v>37</v>
      </c>
      <c r="N6" s="308" t="s">
        <v>37</v>
      </c>
      <c r="O6" s="308" t="s">
        <v>37</v>
      </c>
      <c r="P6" s="308" t="s">
        <v>37</v>
      </c>
      <c r="Q6" s="308" t="s">
        <v>37</v>
      </c>
      <c r="R6" s="308" t="s">
        <v>37</v>
      </c>
      <c r="S6" s="308" t="s">
        <v>37</v>
      </c>
      <c r="T6" s="308" t="s">
        <v>37</v>
      </c>
      <c r="U6" s="308" t="s">
        <v>37</v>
      </c>
      <c r="V6" s="308" t="s">
        <v>37</v>
      </c>
      <c r="W6" s="308" t="s">
        <v>37</v>
      </c>
      <c r="X6" s="308" t="s">
        <v>37</v>
      </c>
      <c r="Y6" s="308" t="s">
        <v>37</v>
      </c>
      <c r="Z6" s="308" t="s">
        <v>37</v>
      </c>
      <c r="AA6"/>
    </row>
    <row r="7" spans="1:26" ht="12">
      <c r="A7" s="288"/>
      <c r="B7" s="286"/>
      <c r="C7" s="297"/>
      <c r="D7" s="297"/>
      <c r="E7" s="297"/>
      <c r="F7" s="297"/>
      <c r="G7" s="302"/>
      <c r="H7" s="297"/>
      <c r="I7" s="297"/>
      <c r="J7" s="302"/>
      <c r="K7" s="297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</row>
    <row r="8" spans="1:26" ht="12">
      <c r="A8" s="288" t="s">
        <v>142</v>
      </c>
      <c r="B8" s="286"/>
      <c r="C8" s="298" t="s">
        <v>143</v>
      </c>
      <c r="D8" s="298" t="s">
        <v>143</v>
      </c>
      <c r="E8" s="298" t="s">
        <v>143</v>
      </c>
      <c r="F8" s="298" t="s">
        <v>143</v>
      </c>
      <c r="G8" s="303" t="s">
        <v>143</v>
      </c>
      <c r="H8" s="298" t="s">
        <v>143</v>
      </c>
      <c r="I8" s="298" t="s">
        <v>143</v>
      </c>
      <c r="J8" s="303" t="s">
        <v>143</v>
      </c>
      <c r="K8" s="298" t="s">
        <v>143</v>
      </c>
      <c r="L8" s="309" t="s">
        <v>144</v>
      </c>
      <c r="M8" s="309" t="s">
        <v>145</v>
      </c>
      <c r="N8" s="309" t="s">
        <v>146</v>
      </c>
      <c r="O8" s="309" t="s">
        <v>147</v>
      </c>
      <c r="P8" s="309" t="s">
        <v>148</v>
      </c>
      <c r="Q8" s="309" t="s">
        <v>144</v>
      </c>
      <c r="R8" s="309" t="s">
        <v>145</v>
      </c>
      <c r="S8" s="309" t="s">
        <v>146</v>
      </c>
      <c r="T8" s="309" t="s">
        <v>147</v>
      </c>
      <c r="U8" s="309" t="s">
        <v>148</v>
      </c>
      <c r="V8" s="309" t="s">
        <v>144</v>
      </c>
      <c r="W8" s="309" t="s">
        <v>145</v>
      </c>
      <c r="X8" s="309" t="s">
        <v>146</v>
      </c>
      <c r="Y8" s="309" t="s">
        <v>147</v>
      </c>
      <c r="Z8" s="309" t="s">
        <v>148</v>
      </c>
    </row>
    <row r="9" spans="1:26" ht="12">
      <c r="A9" s="186" t="s">
        <v>149</v>
      </c>
      <c r="B9" s="186"/>
      <c r="C9" s="298" t="s">
        <v>177</v>
      </c>
      <c r="D9" s="298" t="s">
        <v>223</v>
      </c>
      <c r="E9" s="298" t="s">
        <v>159</v>
      </c>
      <c r="F9" s="298" t="s">
        <v>177</v>
      </c>
      <c r="G9" s="303" t="s">
        <v>223</v>
      </c>
      <c r="H9" s="298" t="s">
        <v>150</v>
      </c>
      <c r="I9" s="298" t="s">
        <v>177</v>
      </c>
      <c r="J9" s="303" t="s">
        <v>223</v>
      </c>
      <c r="K9" s="298" t="s">
        <v>159</v>
      </c>
      <c r="L9" s="309" t="s">
        <v>177</v>
      </c>
      <c r="M9" s="309" t="s">
        <v>177</v>
      </c>
      <c r="N9" s="309" t="s">
        <v>177</v>
      </c>
      <c r="O9" s="309" t="s">
        <v>177</v>
      </c>
      <c r="P9" s="309" t="s">
        <v>177</v>
      </c>
      <c r="Q9" s="309" t="s">
        <v>224</v>
      </c>
      <c r="R9" s="309" t="s">
        <v>224</v>
      </c>
      <c r="S9" s="309" t="s">
        <v>224</v>
      </c>
      <c r="T9" s="309" t="s">
        <v>224</v>
      </c>
      <c r="U9" s="309" t="s">
        <v>224</v>
      </c>
      <c r="V9" s="309" t="s">
        <v>179</v>
      </c>
      <c r="W9" s="309" t="s">
        <v>179</v>
      </c>
      <c r="X9" s="309" t="s">
        <v>179</v>
      </c>
      <c r="Y9" s="309" t="s">
        <v>179</v>
      </c>
      <c r="Z9" s="309" t="s">
        <v>179</v>
      </c>
    </row>
    <row r="10" spans="1:26" ht="12">
      <c r="A10" s="186"/>
      <c r="B10" s="186"/>
      <c r="C10" s="299"/>
      <c r="D10" s="299"/>
      <c r="E10" s="299"/>
      <c r="F10" s="299"/>
      <c r="G10" s="304"/>
      <c r="H10" s="299"/>
      <c r="I10" s="299"/>
      <c r="J10" s="304"/>
      <c r="K10" s="299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</row>
    <row r="11" spans="1:26" ht="12">
      <c r="A11" s="289" t="s">
        <v>151</v>
      </c>
      <c r="B11" s="289"/>
      <c r="C11" s="300" t="s">
        <v>237</v>
      </c>
      <c r="D11" s="300" t="s">
        <v>238</v>
      </c>
      <c r="E11" s="300" t="s">
        <v>239</v>
      </c>
      <c r="F11" s="300" t="s">
        <v>240</v>
      </c>
      <c r="G11" s="294" t="s">
        <v>241</v>
      </c>
      <c r="H11" s="300" t="s">
        <v>242</v>
      </c>
      <c r="I11" s="300" t="s">
        <v>243</v>
      </c>
      <c r="J11" s="294" t="s">
        <v>244</v>
      </c>
      <c r="K11" s="300" t="s">
        <v>245</v>
      </c>
      <c r="L11" s="300" t="s">
        <v>246</v>
      </c>
      <c r="M11" s="300" t="s">
        <v>247</v>
      </c>
      <c r="N11" s="300" t="s">
        <v>248</v>
      </c>
      <c r="O11" s="300" t="s">
        <v>249</v>
      </c>
      <c r="P11" s="300" t="s">
        <v>250</v>
      </c>
      <c r="Q11" s="300" t="s">
        <v>251</v>
      </c>
      <c r="R11" s="300" t="s">
        <v>252</v>
      </c>
      <c r="S11" s="300" t="s">
        <v>253</v>
      </c>
      <c r="T11" s="300" t="s">
        <v>254</v>
      </c>
      <c r="U11" s="300" t="s">
        <v>255</v>
      </c>
      <c r="V11" s="300" t="s">
        <v>256</v>
      </c>
      <c r="W11" s="300" t="s">
        <v>257</v>
      </c>
      <c r="X11" s="300" t="s">
        <v>258</v>
      </c>
      <c r="Y11" s="300" t="s">
        <v>259</v>
      </c>
      <c r="Z11" s="300" t="s">
        <v>260</v>
      </c>
    </row>
    <row r="12" spans="1:27" s="193" customFormat="1" ht="12">
      <c r="A12" s="290"/>
      <c r="B12" s="290"/>
      <c r="C12" s="301"/>
      <c r="D12" s="301"/>
      <c r="E12" s="301"/>
      <c r="F12" s="306"/>
      <c r="G12" s="295"/>
      <c r="H12" s="306"/>
      <c r="I12" s="306"/>
      <c r="J12" s="295"/>
      <c r="K12" s="306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/>
    </row>
    <row r="13" spans="1:27" s="204" customFormat="1" ht="12.75">
      <c r="A13" s="291" t="s">
        <v>152</v>
      </c>
      <c r="B13" s="291" t="s">
        <v>19</v>
      </c>
      <c r="C13" s="311">
        <v>0.03439999999999999</v>
      </c>
      <c r="D13" s="311">
        <v>0.03439999999999999</v>
      </c>
      <c r="E13" s="311">
        <v>0.038599999999999995</v>
      </c>
      <c r="F13" s="311">
        <v>0.036399999999999995</v>
      </c>
      <c r="G13" s="312">
        <v>0.036399999999999995</v>
      </c>
      <c r="H13" s="311">
        <v>0.0406</v>
      </c>
      <c r="I13" s="355">
        <v>0.0499</v>
      </c>
      <c r="J13" s="355">
        <v>0.061700000000000005</v>
      </c>
      <c r="K13" s="355" t="s">
        <v>233</v>
      </c>
      <c r="L13" s="355">
        <v>0.055900000000000005</v>
      </c>
      <c r="M13" s="355">
        <v>0.060899999999999996</v>
      </c>
      <c r="N13" s="355">
        <v>0.0644</v>
      </c>
      <c r="O13" s="355">
        <v>0.0664</v>
      </c>
      <c r="P13" s="355">
        <v>0.0674</v>
      </c>
      <c r="Q13" s="355">
        <v>0.056900000000000006</v>
      </c>
      <c r="R13" s="355">
        <v>0.0619</v>
      </c>
      <c r="S13" s="355">
        <v>0.0654</v>
      </c>
      <c r="T13" s="355">
        <v>0.0674</v>
      </c>
      <c r="U13" s="355">
        <v>0.0684</v>
      </c>
      <c r="V13" s="355" t="s">
        <v>233</v>
      </c>
      <c r="W13" s="355" t="s">
        <v>233</v>
      </c>
      <c r="X13" s="355" t="s">
        <v>233</v>
      </c>
      <c r="Y13" s="355" t="s">
        <v>233</v>
      </c>
      <c r="Z13" s="355" t="s">
        <v>233</v>
      </c>
      <c r="AA13"/>
    </row>
    <row r="14" spans="1:26" ht="12.75">
      <c r="A14" s="186" t="s">
        <v>153</v>
      </c>
      <c r="B14" s="186"/>
      <c r="C14" s="313">
        <v>25</v>
      </c>
      <c r="D14" s="313">
        <v>25</v>
      </c>
      <c r="E14" s="313">
        <v>25</v>
      </c>
      <c r="F14" s="313">
        <v>25</v>
      </c>
      <c r="G14" s="314">
        <v>25</v>
      </c>
      <c r="H14" s="313">
        <v>25</v>
      </c>
      <c r="I14" s="356">
        <v>25</v>
      </c>
      <c r="J14" s="356">
        <v>25</v>
      </c>
      <c r="K14" s="356">
        <v>25</v>
      </c>
      <c r="L14" s="358">
        <v>1</v>
      </c>
      <c r="M14" s="358">
        <v>2</v>
      </c>
      <c r="N14" s="358">
        <v>3</v>
      </c>
      <c r="O14" s="358">
        <v>4</v>
      </c>
      <c r="P14" s="358">
        <v>5</v>
      </c>
      <c r="Q14" s="358">
        <v>1</v>
      </c>
      <c r="R14" s="358">
        <v>2</v>
      </c>
      <c r="S14" s="358">
        <v>3</v>
      </c>
      <c r="T14" s="358">
        <v>4</v>
      </c>
      <c r="U14" s="358">
        <v>5</v>
      </c>
      <c r="V14" s="358">
        <v>1</v>
      </c>
      <c r="W14" s="358">
        <v>2</v>
      </c>
      <c r="X14" s="358">
        <v>3</v>
      </c>
      <c r="Y14" s="358">
        <v>4</v>
      </c>
      <c r="Z14" s="358">
        <v>5</v>
      </c>
    </row>
    <row r="15" spans="1:26" ht="12.75">
      <c r="A15" s="186" t="s">
        <v>154</v>
      </c>
      <c r="B15" s="186" t="s">
        <v>19</v>
      </c>
      <c r="C15" s="313"/>
      <c r="D15" s="313"/>
      <c r="E15" s="313"/>
      <c r="F15" s="313"/>
      <c r="G15" s="314"/>
      <c r="H15" s="313"/>
      <c r="I15" s="356"/>
      <c r="J15" s="357"/>
      <c r="K15" s="356"/>
      <c r="L15" s="355">
        <v>0.0499</v>
      </c>
      <c r="M15" s="355">
        <v>0.0499</v>
      </c>
      <c r="N15" s="355">
        <v>0.0499</v>
      </c>
      <c r="O15" s="355">
        <v>0.0499</v>
      </c>
      <c r="P15" s="355">
        <v>0.0499</v>
      </c>
      <c r="Q15" s="355">
        <v>0.061700000000000005</v>
      </c>
      <c r="R15" s="355">
        <v>0.061700000000000005</v>
      </c>
      <c r="S15" s="355">
        <v>0.061700000000000005</v>
      </c>
      <c r="T15" s="355">
        <v>0.061700000000000005</v>
      </c>
      <c r="U15" s="355">
        <v>0.061700000000000005</v>
      </c>
      <c r="V15" s="355" t="s">
        <v>233</v>
      </c>
      <c r="W15" s="355" t="s">
        <v>233</v>
      </c>
      <c r="X15" s="355" t="s">
        <v>233</v>
      </c>
      <c r="Y15" s="355" t="s">
        <v>233</v>
      </c>
      <c r="Z15" s="355" t="s">
        <v>233</v>
      </c>
    </row>
    <row r="16" spans="1:26" ht="12.75">
      <c r="A16" s="186" t="s">
        <v>99</v>
      </c>
      <c r="B16" s="186"/>
      <c r="C16" s="313">
        <v>0</v>
      </c>
      <c r="D16" s="313">
        <v>0</v>
      </c>
      <c r="E16" s="313">
        <v>0</v>
      </c>
      <c r="F16" s="313">
        <v>0</v>
      </c>
      <c r="G16" s="314">
        <v>0</v>
      </c>
      <c r="H16" s="313">
        <v>0</v>
      </c>
      <c r="I16" s="356">
        <v>0</v>
      </c>
      <c r="J16" s="357">
        <v>0</v>
      </c>
      <c r="K16" s="356">
        <v>0</v>
      </c>
      <c r="L16" s="358">
        <v>24</v>
      </c>
      <c r="M16" s="358">
        <v>23</v>
      </c>
      <c r="N16" s="358">
        <v>22</v>
      </c>
      <c r="O16" s="358">
        <v>21</v>
      </c>
      <c r="P16" s="358">
        <v>20</v>
      </c>
      <c r="Q16" s="358">
        <v>24</v>
      </c>
      <c r="R16" s="358">
        <v>23</v>
      </c>
      <c r="S16" s="358">
        <v>22</v>
      </c>
      <c r="T16" s="358">
        <v>21</v>
      </c>
      <c r="U16" s="358">
        <v>20</v>
      </c>
      <c r="V16" s="358">
        <v>24</v>
      </c>
      <c r="W16" s="358">
        <v>23</v>
      </c>
      <c r="X16" s="358">
        <v>22</v>
      </c>
      <c r="Y16" s="358">
        <v>21</v>
      </c>
      <c r="Z16" s="358">
        <v>20</v>
      </c>
    </row>
    <row r="17" spans="1:26" ht="12.75">
      <c r="A17" s="186" t="s">
        <v>19</v>
      </c>
      <c r="B17" s="186"/>
      <c r="C17" s="315"/>
      <c r="D17" s="315"/>
      <c r="E17" s="315"/>
      <c r="F17" s="316"/>
      <c r="G17" s="317"/>
      <c r="H17" s="316"/>
      <c r="I17" s="316"/>
      <c r="J17" s="317"/>
      <c r="K17" s="316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</row>
    <row r="18" spans="1:26" ht="14.25">
      <c r="A18" s="186" t="s">
        <v>155</v>
      </c>
      <c r="B18" s="322">
        <v>0</v>
      </c>
      <c r="C18" s="318">
        <v>0</v>
      </c>
      <c r="D18" s="318">
        <v>0</v>
      </c>
      <c r="E18" s="318">
        <v>0</v>
      </c>
      <c r="F18" s="318">
        <v>0</v>
      </c>
      <c r="G18" s="319">
        <v>0</v>
      </c>
      <c r="H18" s="318">
        <v>0</v>
      </c>
      <c r="I18" s="318">
        <v>0</v>
      </c>
      <c r="J18" s="319">
        <v>0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318">
        <v>0</v>
      </c>
      <c r="Q18" s="318">
        <v>0</v>
      </c>
      <c r="R18" s="318">
        <v>0</v>
      </c>
      <c r="S18" s="318">
        <v>0</v>
      </c>
      <c r="T18" s="318">
        <v>0</v>
      </c>
      <c r="U18" s="318">
        <v>0</v>
      </c>
      <c r="V18" s="318">
        <v>0</v>
      </c>
      <c r="W18" s="318">
        <v>0</v>
      </c>
      <c r="X18" s="318">
        <v>0</v>
      </c>
      <c r="Y18" s="318">
        <v>0</v>
      </c>
      <c r="Z18" s="318">
        <v>0</v>
      </c>
    </row>
    <row r="19" spans="1:26" ht="14.25">
      <c r="A19" s="186" t="s">
        <v>175</v>
      </c>
      <c r="B19" s="322">
        <v>395</v>
      </c>
      <c r="C19" s="318">
        <v>395</v>
      </c>
      <c r="D19" s="318">
        <v>395</v>
      </c>
      <c r="E19" s="318">
        <v>395</v>
      </c>
      <c r="F19" s="318">
        <v>395</v>
      </c>
      <c r="G19" s="319">
        <v>395</v>
      </c>
      <c r="H19" s="318">
        <v>395</v>
      </c>
      <c r="I19" s="318">
        <v>395</v>
      </c>
      <c r="J19" s="319">
        <v>395</v>
      </c>
      <c r="K19" s="318">
        <v>395</v>
      </c>
      <c r="L19" s="318">
        <v>395</v>
      </c>
      <c r="M19" s="318">
        <v>395</v>
      </c>
      <c r="N19" s="318">
        <v>395</v>
      </c>
      <c r="O19" s="318">
        <v>395</v>
      </c>
      <c r="P19" s="318">
        <v>395</v>
      </c>
      <c r="Q19" s="318">
        <v>395</v>
      </c>
      <c r="R19" s="318">
        <v>395</v>
      </c>
      <c r="S19" s="318">
        <v>395</v>
      </c>
      <c r="T19" s="318">
        <v>395</v>
      </c>
      <c r="U19" s="318">
        <v>395</v>
      </c>
      <c r="V19" s="318">
        <v>395</v>
      </c>
      <c r="W19" s="318">
        <v>395</v>
      </c>
      <c r="X19" s="318">
        <v>395</v>
      </c>
      <c r="Y19" s="318">
        <v>395</v>
      </c>
      <c r="Z19" s="318">
        <v>395</v>
      </c>
    </row>
    <row r="20" spans="1:26" ht="14.25">
      <c r="A20" s="186" t="s">
        <v>156</v>
      </c>
      <c r="B20" s="322">
        <v>0</v>
      </c>
      <c r="C20" s="318">
        <v>0</v>
      </c>
      <c r="D20" s="318">
        <v>0</v>
      </c>
      <c r="E20" s="318">
        <v>0</v>
      </c>
      <c r="F20" s="318">
        <v>0</v>
      </c>
      <c r="G20" s="319">
        <v>0</v>
      </c>
      <c r="H20" s="318">
        <v>0</v>
      </c>
      <c r="I20" s="318">
        <v>0</v>
      </c>
      <c r="J20" s="319">
        <v>0</v>
      </c>
      <c r="K20" s="318">
        <v>0</v>
      </c>
      <c r="L20" s="318">
        <v>0</v>
      </c>
      <c r="M20" s="318">
        <v>0</v>
      </c>
      <c r="N20" s="318">
        <v>0</v>
      </c>
      <c r="O20" s="318">
        <v>0</v>
      </c>
      <c r="P20" s="318">
        <v>0</v>
      </c>
      <c r="Q20" s="318">
        <v>0</v>
      </c>
      <c r="R20" s="318">
        <v>0</v>
      </c>
      <c r="S20" s="318">
        <v>0</v>
      </c>
      <c r="T20" s="318">
        <v>0</v>
      </c>
      <c r="U20" s="318">
        <v>0</v>
      </c>
      <c r="V20" s="318">
        <v>0</v>
      </c>
      <c r="W20" s="318">
        <v>0</v>
      </c>
      <c r="X20" s="318">
        <v>0</v>
      </c>
      <c r="Y20" s="318">
        <v>0</v>
      </c>
      <c r="Z20" s="318">
        <v>0</v>
      </c>
    </row>
    <row r="21" spans="1:26" ht="15" thickBot="1">
      <c r="A21" s="186" t="s">
        <v>232</v>
      </c>
      <c r="B21" s="322">
        <v>0</v>
      </c>
      <c r="C21" s="320">
        <v>0</v>
      </c>
      <c r="D21" s="320">
        <v>0</v>
      </c>
      <c r="E21" s="320">
        <v>0</v>
      </c>
      <c r="F21" s="320">
        <v>0</v>
      </c>
      <c r="G21" s="321">
        <v>0</v>
      </c>
      <c r="H21" s="320">
        <v>0</v>
      </c>
      <c r="I21" s="320">
        <v>0</v>
      </c>
      <c r="J21" s="321">
        <v>0</v>
      </c>
      <c r="K21" s="320">
        <v>0</v>
      </c>
      <c r="L21" s="320">
        <v>0</v>
      </c>
      <c r="M21" s="320">
        <v>0</v>
      </c>
      <c r="N21" s="320">
        <v>0</v>
      </c>
      <c r="O21" s="320">
        <v>0</v>
      </c>
      <c r="P21" s="320">
        <v>0</v>
      </c>
      <c r="Q21" s="320">
        <v>0</v>
      </c>
      <c r="R21" s="320">
        <v>0</v>
      </c>
      <c r="S21" s="320">
        <v>0</v>
      </c>
      <c r="T21" s="320">
        <v>0</v>
      </c>
      <c r="U21" s="320">
        <v>0</v>
      </c>
      <c r="V21" s="320">
        <v>0</v>
      </c>
      <c r="W21" s="320">
        <v>0</v>
      </c>
      <c r="X21" s="320">
        <v>0</v>
      </c>
      <c r="Y21" s="320">
        <v>0</v>
      </c>
      <c r="Z21" s="320">
        <v>0</v>
      </c>
    </row>
    <row r="22" spans="1:26" ht="14.25">
      <c r="A22" s="186" t="s">
        <v>174</v>
      </c>
      <c r="B22" s="322">
        <v>295</v>
      </c>
      <c r="C22" s="187"/>
      <c r="D22" s="187"/>
      <c r="E22" s="187"/>
      <c r="F22" s="216"/>
      <c r="G22" s="216"/>
      <c r="H22" s="216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216"/>
      <c r="W22" s="216"/>
      <c r="X22" s="216"/>
      <c r="Y22" s="216"/>
      <c r="Z22"/>
    </row>
    <row r="23" spans="1:26" ht="14.25">
      <c r="A23" s="186" t="s">
        <v>30</v>
      </c>
      <c r="B23" s="322" t="s">
        <v>235</v>
      </c>
      <c r="F23"/>
      <c r="G23"/>
      <c r="H23"/>
      <c r="V23"/>
      <c r="W23"/>
      <c r="X23"/>
      <c r="Y23"/>
      <c r="Z23"/>
    </row>
    <row r="24" spans="1:26" ht="14.25">
      <c r="A24" s="291" t="s">
        <v>138</v>
      </c>
      <c r="B24" s="322" t="s">
        <v>234</v>
      </c>
      <c r="C24" s="293"/>
      <c r="D24" s="293"/>
      <c r="E24" s="293"/>
      <c r="F24" s="292"/>
      <c r="G24" s="292"/>
      <c r="H24" s="292"/>
      <c r="I24" s="293"/>
      <c r="J24" s="293"/>
      <c r="K24" s="293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216"/>
      <c r="W24" s="216"/>
      <c r="X24" s="216"/>
      <c r="Y24" s="216"/>
      <c r="Z24"/>
    </row>
    <row r="25" spans="6:26" ht="12">
      <c r="F25"/>
      <c r="G25"/>
      <c r="H25"/>
      <c r="V25"/>
      <c r="W25"/>
      <c r="X25"/>
      <c r="Y25"/>
      <c r="Z25"/>
    </row>
    <row r="26" spans="6:26" ht="12">
      <c r="F26"/>
      <c r="G26"/>
      <c r="H26"/>
      <c r="V26"/>
      <c r="W26"/>
      <c r="X26"/>
      <c r="Y26"/>
      <c r="Z26"/>
    </row>
    <row r="27" spans="6:26" ht="12">
      <c r="F27"/>
      <c r="G27"/>
      <c r="H27"/>
      <c r="V27"/>
      <c r="W27"/>
      <c r="X27"/>
      <c r="Y27"/>
      <c r="Z27"/>
    </row>
    <row r="28" spans="6:26" ht="12">
      <c r="F28"/>
      <c r="G28"/>
      <c r="H28"/>
      <c r="V28"/>
      <c r="W28"/>
      <c r="X28"/>
      <c r="Y28"/>
      <c r="Z28"/>
    </row>
    <row r="29" spans="6:26" ht="12">
      <c r="F29"/>
      <c r="G29"/>
      <c r="H29"/>
      <c r="V29"/>
      <c r="W29"/>
      <c r="X29"/>
      <c r="Y29"/>
      <c r="Z29"/>
    </row>
    <row r="30" spans="6:26" ht="12">
      <c r="F30"/>
      <c r="G30"/>
      <c r="H30"/>
      <c r="V30"/>
      <c r="W30"/>
      <c r="X30"/>
      <c r="Y30"/>
      <c r="Z30"/>
    </row>
    <row r="31" spans="6:26" ht="12">
      <c r="F31"/>
      <c r="G31"/>
      <c r="H31"/>
      <c r="V31"/>
      <c r="W31"/>
      <c r="X31"/>
      <c r="Y31"/>
      <c r="Z31"/>
    </row>
    <row r="32" ht="12">
      <c r="C32" s="278"/>
    </row>
  </sheetData>
  <sheetProtection password="D773" sheet="1" objects="1" scenarios="1" formatColumns="0" formatRows="0"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(Aust)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n118479</dc:creator>
  <cp:keywords/>
  <dc:description/>
  <cp:lastModifiedBy>Sebastian Altamore</cp:lastModifiedBy>
  <cp:lastPrinted>2013-10-22T04:34:36Z</cp:lastPrinted>
  <dcterms:created xsi:type="dcterms:W3CDTF">2011-01-11T05:55:33Z</dcterms:created>
  <dcterms:modified xsi:type="dcterms:W3CDTF">2022-11-29T03:06:51Z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c7d54b24-58eb-4753-9a33-0b20dcae6e5f_Enabled">
    <vt:lpwstr>true</vt:lpwstr>
  </property>
  <property fmtid="{D5CDD505-2E9C-101B-9397-08002B2CF9AE}" pid="5" name="MSIP_Label_c7d54b24-58eb-4753-9a33-0b20dcae6e5f_SetDate">
    <vt:lpwstr>2021-11-11T01:36:56Z</vt:lpwstr>
  </property>
  <property fmtid="{D5CDD505-2E9C-101B-9397-08002B2CF9AE}" pid="6" name="MSIP_Label_c7d54b24-58eb-4753-9a33-0b20dcae6e5f_Method">
    <vt:lpwstr>Privileged</vt:lpwstr>
  </property>
  <property fmtid="{D5CDD505-2E9C-101B-9397-08002B2CF9AE}" pid="7" name="MSIP_Label_c7d54b24-58eb-4753-9a33-0b20dcae6e5f_Name">
    <vt:lpwstr>c7d54b24-58eb-4753-9a33-0b20dcae6e5f</vt:lpwstr>
  </property>
  <property fmtid="{D5CDD505-2E9C-101B-9397-08002B2CF9AE}" pid="8" name="MSIP_Label_c7d54b24-58eb-4753-9a33-0b20dcae6e5f_SiteId">
    <vt:lpwstr>48d6943f-580e-40b1-a0e1-c07fa3707873</vt:lpwstr>
  </property>
  <property fmtid="{D5CDD505-2E9C-101B-9397-08002B2CF9AE}" pid="9" name="MSIP_Label_c7d54b24-58eb-4753-9a33-0b20dcae6e5f_ActionId">
    <vt:lpwstr>8ed9a652-a735-425f-b474-3357ca7a69f7</vt:lpwstr>
  </property>
  <property fmtid="{D5CDD505-2E9C-101B-9397-08002B2CF9AE}" pid="10" name="MSIP_Label_c7d54b24-58eb-4753-9a33-0b20dcae6e5f_ContentBits">
    <vt:lpwstr>0</vt:lpwstr>
  </property>
</Properties>
</file>